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0" windowWidth="19095" windowHeight="8415" tabRatio="693" activeTab="3"/>
  </bookViews>
  <sheets>
    <sheet name="Data" sheetId="1" r:id="rId1"/>
    <sheet name="Charts" sheetId="2" r:id="rId2"/>
    <sheet name="Original Data" sheetId="3" r:id="rId3"/>
    <sheet name="Documentation" sheetId="4" r:id="rId4"/>
    <sheet name="Statistics" sheetId="5" r:id="rId5"/>
    <sheet name="Input_Data" sheetId="6" r:id="rId6"/>
    <sheet name="Periodograms" sheetId="7" r:id="rId7"/>
  </sheets>
  <definedNames>
    <definedName name="_10_Count">Data!#REF!</definedName>
    <definedName name="_10_MyrCenter">Data!#REF!</definedName>
    <definedName name="CraterAge">Data!$A$2:$A$1048576</definedName>
    <definedName name="Error">Data!$B$2:$B$1048576</definedName>
    <definedName name="MyrBP">Data!$E$2:$E$1048576</definedName>
  </definedNames>
  <calcPr calcId="125725"/>
</workbook>
</file>

<file path=xl/calcChain.xml><?xml version="1.0" encoding="utf-8"?>
<calcChain xmlns="http://schemas.openxmlformats.org/spreadsheetml/2006/main">
  <c r="Q3" i="1"/>
  <c r="R3"/>
  <c r="R4" s="1"/>
  <c r="R5" s="1"/>
  <c r="R6" s="1"/>
  <c r="R7" s="1"/>
  <c r="R8" s="1"/>
  <c r="R9" s="1"/>
  <c r="R10" s="1"/>
  <c r="H2"/>
  <c r="H3" s="1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2"/>
  <c r="E2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P2" l="1"/>
  <c r="P3"/>
  <c r="Q4"/>
  <c r="H4"/>
  <c r="G2"/>
  <c r="P4" l="1"/>
  <c r="Q5"/>
  <c r="G3"/>
  <c r="I2" s="1"/>
  <c r="J2" s="1"/>
  <c r="H5"/>
  <c r="P5" s="1"/>
  <c r="Q6" l="1"/>
  <c r="H6"/>
  <c r="P6" s="1"/>
  <c r="G4"/>
  <c r="I3" s="1"/>
  <c r="J3" s="1"/>
  <c r="Q7" l="1"/>
  <c r="G5"/>
  <c r="I4" s="1"/>
  <c r="J4" s="1"/>
  <c r="H7"/>
  <c r="P7" s="1"/>
  <c r="K3" l="1"/>
  <c r="Q8"/>
  <c r="H8"/>
  <c r="G6"/>
  <c r="P8" l="1"/>
  <c r="Q9"/>
  <c r="G7"/>
  <c r="I6" s="1"/>
  <c r="J6" s="1"/>
  <c r="H9"/>
  <c r="P9" s="1"/>
  <c r="I5"/>
  <c r="J5" s="1"/>
  <c r="K5" l="1"/>
  <c r="K4"/>
  <c r="Q10"/>
  <c r="H10"/>
  <c r="G8"/>
  <c r="I7" s="1"/>
  <c r="J7" s="1"/>
  <c r="P10" l="1"/>
  <c r="K6"/>
  <c r="Q11"/>
  <c r="G9"/>
  <c r="I8" s="1"/>
  <c r="J8" s="1"/>
  <c r="H11"/>
  <c r="P11" s="1"/>
  <c r="K7" l="1"/>
  <c r="Q12"/>
  <c r="H12"/>
  <c r="G10"/>
  <c r="I9" s="1"/>
  <c r="J9" s="1"/>
  <c r="K8" l="1"/>
  <c r="P12"/>
  <c r="Q13"/>
  <c r="G11"/>
  <c r="I10" s="1"/>
  <c r="J10" s="1"/>
  <c r="H13"/>
  <c r="P13" s="1"/>
  <c r="L6" l="1"/>
  <c r="K9"/>
  <c r="Q14"/>
  <c r="H14"/>
  <c r="G12"/>
  <c r="I11" s="1"/>
  <c r="J11" s="1"/>
  <c r="K10" s="1"/>
  <c r="P14" l="1"/>
  <c r="L7"/>
  <c r="M6"/>
  <c r="N6"/>
  <c r="Q15"/>
  <c r="G13"/>
  <c r="I12" s="1"/>
  <c r="J12" s="1"/>
  <c r="H15"/>
  <c r="P15" s="1"/>
  <c r="L8" l="1"/>
  <c r="K11"/>
  <c r="N7"/>
  <c r="M7"/>
  <c r="Q16"/>
  <c r="H16"/>
  <c r="G14"/>
  <c r="I13" s="1"/>
  <c r="J13" s="1"/>
  <c r="L9" l="1"/>
  <c r="M8"/>
  <c r="N8"/>
  <c r="P16"/>
  <c r="K12"/>
  <c r="Q17"/>
  <c r="G15"/>
  <c r="I14" s="1"/>
  <c r="J14" s="1"/>
  <c r="H17"/>
  <c r="N9" l="1"/>
  <c r="M9"/>
  <c r="L10"/>
  <c r="K13"/>
  <c r="P17"/>
  <c r="Q18"/>
  <c r="H18"/>
  <c r="G16"/>
  <c r="I15" s="1"/>
  <c r="J15" s="1"/>
  <c r="P18" l="1"/>
  <c r="N10"/>
  <c r="M10"/>
  <c r="K14"/>
  <c r="L11"/>
  <c r="Q19"/>
  <c r="G17"/>
  <c r="I16" s="1"/>
  <c r="J16" s="1"/>
  <c r="H19"/>
  <c r="L12" l="1"/>
  <c r="N11"/>
  <c r="M11"/>
  <c r="P19"/>
  <c r="K15"/>
  <c r="Q20"/>
  <c r="H20"/>
  <c r="G18"/>
  <c r="I17" s="1"/>
  <c r="J17" s="1"/>
  <c r="K16" l="1"/>
  <c r="L13"/>
  <c r="N12"/>
  <c r="M12"/>
  <c r="P20"/>
  <c r="Q21"/>
  <c r="G19"/>
  <c r="I18" s="1"/>
  <c r="J18" s="1"/>
  <c r="K17" s="1"/>
  <c r="H21"/>
  <c r="P21" s="1"/>
  <c r="L14" l="1"/>
  <c r="N13"/>
  <c r="M13"/>
  <c r="Q22"/>
  <c r="H22"/>
  <c r="G20"/>
  <c r="I19" s="1"/>
  <c r="J19" s="1"/>
  <c r="L15" l="1"/>
  <c r="N14"/>
  <c r="M14"/>
  <c r="K18"/>
  <c r="P22"/>
  <c r="Q23"/>
  <c r="G21"/>
  <c r="I20" s="1"/>
  <c r="J20" s="1"/>
  <c r="H23"/>
  <c r="P23" s="1"/>
  <c r="L16" l="1"/>
  <c r="N15"/>
  <c r="M15"/>
  <c r="K19"/>
  <c r="Q24"/>
  <c r="H24"/>
  <c r="G22"/>
  <c r="I21" s="1"/>
  <c r="J21" s="1"/>
  <c r="K20" s="1"/>
  <c r="P24" l="1"/>
  <c r="N16"/>
  <c r="M16"/>
  <c r="L17"/>
  <c r="Q25"/>
  <c r="G23"/>
  <c r="I22" s="1"/>
  <c r="J22" s="1"/>
  <c r="H25"/>
  <c r="P25" s="1"/>
  <c r="L18" l="1"/>
  <c r="N17"/>
  <c r="M17"/>
  <c r="K21"/>
  <c r="Q26"/>
  <c r="H26"/>
  <c r="G24"/>
  <c r="I23" s="1"/>
  <c r="J23" s="1"/>
  <c r="N18" l="1"/>
  <c r="M18"/>
  <c r="K22"/>
  <c r="L19"/>
  <c r="P26"/>
  <c r="Q27"/>
  <c r="G25"/>
  <c r="H27"/>
  <c r="P27" s="1"/>
  <c r="N19" l="1"/>
  <c r="M19"/>
  <c r="Q28"/>
  <c r="H28"/>
  <c r="G26"/>
  <c r="I25" s="1"/>
  <c r="J25" s="1"/>
  <c r="I24"/>
  <c r="J24" s="1"/>
  <c r="L20" l="1"/>
  <c r="K24"/>
  <c r="K23"/>
  <c r="L21"/>
  <c r="H29"/>
  <c r="P28"/>
  <c r="Q29"/>
  <c r="H30"/>
  <c r="G27"/>
  <c r="I26" s="1"/>
  <c r="J26" s="1"/>
  <c r="L22" l="1"/>
  <c r="N21"/>
  <c r="M21"/>
  <c r="N20"/>
  <c r="M20"/>
  <c r="K25"/>
  <c r="P29"/>
  <c r="Q30"/>
  <c r="P30" s="1"/>
  <c r="H31"/>
  <c r="G28"/>
  <c r="I27" s="1"/>
  <c r="J27" s="1"/>
  <c r="L23" l="1"/>
  <c r="N22"/>
  <c r="M22"/>
  <c r="K26"/>
  <c r="Q31"/>
  <c r="P31" s="1"/>
  <c r="H32"/>
  <c r="G29"/>
  <c r="I28" s="1"/>
  <c r="J28" s="1"/>
  <c r="L24" l="1"/>
  <c r="N23"/>
  <c r="M23"/>
  <c r="K27"/>
  <c r="Q32"/>
  <c r="P32" s="1"/>
  <c r="H33"/>
  <c r="G30"/>
  <c r="I29" s="1"/>
  <c r="J29" l="1"/>
  <c r="N24"/>
  <c r="M24"/>
  <c r="Q33"/>
  <c r="P33" s="1"/>
  <c r="H34"/>
  <c r="L25" l="1"/>
  <c r="K28"/>
  <c r="Q34"/>
  <c r="P34" s="1"/>
  <c r="H35"/>
  <c r="N25" l="1"/>
  <c r="M25"/>
  <c r="S9" s="1"/>
  <c r="Q35"/>
  <c r="P35" s="1"/>
  <c r="S8" s="1"/>
  <c r="H36"/>
  <c r="S6" l="1"/>
  <c r="S2"/>
  <c r="S10"/>
  <c r="S3"/>
  <c r="S4"/>
  <c r="S5"/>
  <c r="Q36"/>
  <c r="P36" s="1"/>
  <c r="S7" s="1"/>
  <c r="H37"/>
  <c r="Q37" l="1"/>
  <c r="P37" s="1"/>
  <c r="H38"/>
  <c r="Q38" l="1"/>
  <c r="P38" s="1"/>
  <c r="H39"/>
  <c r="Q39" l="1"/>
  <c r="P39" s="1"/>
</calcChain>
</file>

<file path=xl/sharedStrings.xml><?xml version="1.0" encoding="utf-8"?>
<sst xmlns="http://schemas.openxmlformats.org/spreadsheetml/2006/main" count="302" uniqueCount="291">
  <si>
    <t>http://www.unb.ca/passc/ImpactDatabase/Age.html</t>
  </si>
  <si>
    <t>Data Source at "Planetary and Space Science Center" web-site:</t>
  </si>
  <si>
    <t>Impact ages aren't well-dated for many craters older than</t>
  </si>
  <si>
    <t>90-myr.  This hampers the analysis.</t>
  </si>
  <si>
    <t xml:space="preserve">   Identifying craters becomes more difficult with age. </t>
  </si>
  <si>
    <t xml:space="preserve">   The dating of craters becomes less accurate with age.</t>
  </si>
  <si>
    <t xml:space="preserve">   More craters identified within the past 90-myrs</t>
  </si>
  <si>
    <t xml:space="preserve">                                              creates a bias.</t>
  </si>
  <si>
    <t xml:space="preserve">Suavjärvi ~ 2400  </t>
  </si>
  <si>
    <t xml:space="preserve">Vredefort 2023 ± 4  </t>
  </si>
  <si>
    <t xml:space="preserve">Yarrabubba ~ 2000  </t>
  </si>
  <si>
    <t xml:space="preserve">Sudbury 1850 ± 3  </t>
  </si>
  <si>
    <t xml:space="preserve">Paasselkä &lt; 1800  </t>
  </si>
  <si>
    <t xml:space="preserve">Keurusselkä &lt; 1800  </t>
  </si>
  <si>
    <t xml:space="preserve">Dhala &gt; 1700 &lt; 2100 </t>
  </si>
  <si>
    <t xml:space="preserve">Amelia Creek 1640 - 600  </t>
  </si>
  <si>
    <t xml:space="preserve">Shoemaker (formerly Teague) 1630 ± 5  </t>
  </si>
  <si>
    <t xml:space="preserve">Goyder &lt; 1400  </t>
  </si>
  <si>
    <t xml:space="preserve">Santa Fe  &lt; 1200  </t>
  </si>
  <si>
    <t xml:space="preserve">Iso-Naakkima &gt; 1000  </t>
  </si>
  <si>
    <t xml:space="preserve">Lumparn ~ 1000  </t>
  </si>
  <si>
    <t xml:space="preserve">Suvasvesi N &lt; 1000  </t>
  </si>
  <si>
    <t xml:space="preserve">Jänisjärvi 700 ± 5  </t>
  </si>
  <si>
    <t xml:space="preserve">Strangways 646 ± 42  </t>
  </si>
  <si>
    <t xml:space="preserve">Saarijärvi &gt; 600  </t>
  </si>
  <si>
    <t xml:space="preserve">Beaverhead ~ 600  </t>
  </si>
  <si>
    <t xml:space="preserve">Söderfjärden ~ 600  </t>
  </si>
  <si>
    <t xml:space="preserve">Acraman ~ 590  </t>
  </si>
  <si>
    <t xml:space="preserve">Spider &gt; 570  </t>
  </si>
  <si>
    <t xml:space="preserve">Sääksjärvi ~ 560  </t>
  </si>
  <si>
    <t xml:space="preserve">Kelly West &gt; 550  </t>
  </si>
  <si>
    <t xml:space="preserve">Holleford 550 ± 100  </t>
  </si>
  <si>
    <t xml:space="preserve">Foelsche &gt; 545  </t>
  </si>
  <si>
    <t xml:space="preserve">Lawn Hill &gt; 515  </t>
  </si>
  <si>
    <t xml:space="preserve">Glikson &lt; 508  </t>
  </si>
  <si>
    <t xml:space="preserve">Rock Elm &lt; 505  </t>
  </si>
  <si>
    <t xml:space="preserve">Mizarai 500 ± 20  </t>
  </si>
  <si>
    <t xml:space="preserve">Gardnos 500 ± 10  </t>
  </si>
  <si>
    <t xml:space="preserve">Glover Bluff &lt; 500  </t>
  </si>
  <si>
    <t xml:space="preserve">Newporte &lt; 500  </t>
  </si>
  <si>
    <t xml:space="preserve">Presqu'ile &lt; 500  </t>
  </si>
  <si>
    <t xml:space="preserve">Granby ~ 470  </t>
  </si>
  <si>
    <t xml:space="preserve">Neugrund ~ 470  </t>
  </si>
  <si>
    <t xml:space="preserve">Ames 470 ± 30  </t>
  </si>
  <si>
    <t xml:space="preserve">Kärdla  ~ 455  </t>
  </si>
  <si>
    <t xml:space="preserve">Tvären ~ 455  </t>
  </si>
  <si>
    <t xml:space="preserve">Calvin 450 ± 10  </t>
  </si>
  <si>
    <t xml:space="preserve">Slate Islands ~ 450  </t>
  </si>
  <si>
    <t xml:space="preserve">Pilot 445 ± 2  </t>
  </si>
  <si>
    <t xml:space="preserve">Couture 430 ± 25  </t>
  </si>
  <si>
    <t xml:space="preserve">Glasford &lt; 430  </t>
  </si>
  <si>
    <t xml:space="preserve">La Moinerie 400 ± 50  </t>
  </si>
  <si>
    <t xml:space="preserve">Nicholson &lt; 400  </t>
  </si>
  <si>
    <t xml:space="preserve">Brent 396 ± 20*  </t>
  </si>
  <si>
    <t xml:space="preserve">Elbow 395 ± 25  </t>
  </si>
  <si>
    <t xml:space="preserve">Kaluga 380 ± 5  </t>
  </si>
  <si>
    <t xml:space="preserve">Ilyinets 378 ± 5*  </t>
  </si>
  <si>
    <t xml:space="preserve">Siljan 376.8± 1.7 </t>
  </si>
  <si>
    <t xml:space="preserve">Woodleigh 364 ± 8  </t>
  </si>
  <si>
    <t xml:space="preserve">Flynn Creek 360 ± 20  </t>
  </si>
  <si>
    <t xml:space="preserve">Piccaninny &lt; 360  </t>
  </si>
  <si>
    <t xml:space="preserve">West Hawk 351± 20  </t>
  </si>
  <si>
    <t xml:space="preserve">Aorounga &lt; 345  </t>
  </si>
  <si>
    <t xml:space="preserve">Gweni-Fada &lt; 345  </t>
  </si>
  <si>
    <t xml:space="preserve">Charlevoix 342 ± 15*  </t>
  </si>
  <si>
    <t xml:space="preserve">Crooked Creek 320 ± 80  </t>
  </si>
  <si>
    <t xml:space="preserve">Serpent Mound &lt; 320  </t>
  </si>
  <si>
    <t xml:space="preserve">Mishina Gora 300 ± 50  </t>
  </si>
  <si>
    <t xml:space="preserve">Decaturville &lt; 300  </t>
  </si>
  <si>
    <t xml:space="preserve">Ile Rouleau &lt; 300  </t>
  </si>
  <si>
    <t xml:space="preserve">Middlesboro &lt; 300  </t>
  </si>
  <si>
    <t xml:space="preserve">Serra da Cangalha &lt; 300  </t>
  </si>
  <si>
    <t xml:space="preserve">Dobele 290 ± 35  </t>
  </si>
  <si>
    <t xml:space="preserve">Clearwater East 290 ± 20  </t>
  </si>
  <si>
    <t xml:space="preserve">Clearwater West 290 ± 20  </t>
  </si>
  <si>
    <t xml:space="preserve">Ternovka 280 ± 10  </t>
  </si>
  <si>
    <t xml:space="preserve">Des Plaines &lt; 280  </t>
  </si>
  <si>
    <t xml:space="preserve">Kursk 250 ± 80  </t>
  </si>
  <si>
    <t xml:space="preserve">Gow &lt; 250  </t>
  </si>
  <si>
    <t xml:space="preserve">Araguainha 244.40 ± 3.25  </t>
  </si>
  <si>
    <t xml:space="preserve">Karikkoselkä ~230  </t>
  </si>
  <si>
    <t xml:space="preserve">Saint Martin 220 ± 32  </t>
  </si>
  <si>
    <t xml:space="preserve">Rochechouart 214 ± 8  </t>
  </si>
  <si>
    <t xml:space="preserve">Manicouagan 214 ± 1  </t>
  </si>
  <si>
    <t xml:space="preserve">Wells Creek 200 ± 100  </t>
  </si>
  <si>
    <t xml:space="preserve">Red Wing 200 ± 25  </t>
  </si>
  <si>
    <t xml:space="preserve">Riachao Ring &lt; 200  </t>
  </si>
  <si>
    <t xml:space="preserve">Cloud Creek 190 ± 30 Ma  </t>
  </si>
  <si>
    <t xml:space="preserve">Viewfield 190 ± 20  </t>
  </si>
  <si>
    <t xml:space="preserve">Kgagodi &lt; 180  </t>
  </si>
  <si>
    <t xml:space="preserve">Upheaval Dome &lt; 170  </t>
  </si>
  <si>
    <t xml:space="preserve">Obolon' 169 ± 7  </t>
  </si>
  <si>
    <t xml:space="preserve">Puchezh-Katunki 167 ± 3  </t>
  </si>
  <si>
    <t xml:space="preserve">Zapadnaya 165 ± 5  </t>
  </si>
  <si>
    <t xml:space="preserve">Vepriai &gt; 160 ± 10  </t>
  </si>
  <si>
    <t xml:space="preserve">Liverpool 150 ± 70  </t>
  </si>
  <si>
    <t xml:space="preserve">Tabun-Khara-Obo 150 ± 20  </t>
  </si>
  <si>
    <t xml:space="preserve">Morokweng 145.0 ± 0.8  </t>
  </si>
  <si>
    <t xml:space="preserve">Gosses Bluff 142.5 ± 0.8  </t>
  </si>
  <si>
    <t xml:space="preserve">Mjølnir 142.0 ± 2.6  </t>
  </si>
  <si>
    <t xml:space="preserve">Tookoonooka 128 ± 5  </t>
  </si>
  <si>
    <t xml:space="preserve">Mien 121.0 ± 2.3  </t>
  </si>
  <si>
    <t xml:space="preserve">Rotmistrovka 120 ± 10  </t>
  </si>
  <si>
    <t xml:space="preserve">B.P. Structure &lt; 120  </t>
  </si>
  <si>
    <t xml:space="preserve">Oasis &lt; 120  </t>
  </si>
  <si>
    <t xml:space="preserve">Carswell 115 ± 10  </t>
  </si>
  <si>
    <t xml:space="preserve">Mount Toondina &lt; 110  </t>
  </si>
  <si>
    <t xml:space="preserve">Sierra Madera &lt; 100  </t>
  </si>
  <si>
    <t xml:space="preserve">Deep Bay 99 ± 4  </t>
  </si>
  <si>
    <t xml:space="preserve">Kentland &lt; 97  </t>
  </si>
  <si>
    <t xml:space="preserve">Avak 3 - 95  </t>
  </si>
  <si>
    <t xml:space="preserve">Steen River 91± 7*  </t>
  </si>
  <si>
    <t xml:space="preserve">Dellen 89.0 ± 2.7  </t>
  </si>
  <si>
    <t xml:space="preserve">Wetumpka 81.0 ± 1.5  </t>
  </si>
  <si>
    <t xml:space="preserve">Zeleny Gai 80 ± 20  </t>
  </si>
  <si>
    <t xml:space="preserve">Maple Creek &lt; 75  </t>
  </si>
  <si>
    <t xml:space="preserve">Manson 74.1± 0.1 </t>
  </si>
  <si>
    <t xml:space="preserve">Lappajärvi 73.3 ± 5.3  </t>
  </si>
  <si>
    <t xml:space="preserve">Kara 70.3 ± 2.2  </t>
  </si>
  <si>
    <t xml:space="preserve">Chukcha &lt; 70  </t>
  </si>
  <si>
    <t xml:space="preserve">Ouarkziz &lt; 70  </t>
  </si>
  <si>
    <t xml:space="preserve">Tin Bider &lt; 70  </t>
  </si>
  <si>
    <t xml:space="preserve">Vargeao Dome &lt; 70  </t>
  </si>
  <si>
    <t xml:space="preserve">Boltysh 65.17 ± 0.64  </t>
  </si>
  <si>
    <t xml:space="preserve">Eagle Butte &lt; 65  </t>
  </si>
  <si>
    <t xml:space="preserve">Vista Alegre &lt; 65  </t>
  </si>
  <si>
    <t xml:space="preserve">Chicxulub 64.98 ± 0.05  </t>
  </si>
  <si>
    <t xml:space="preserve">Connolly Basin &lt; 60  </t>
  </si>
  <si>
    <t xml:space="preserve">Marquez 58 ± 2  </t>
  </si>
  <si>
    <t xml:space="preserve">Jebel Waqf as Suwwan  56 - 37  </t>
  </si>
  <si>
    <t xml:space="preserve">Montagnais 50.50 ± 0.76  </t>
  </si>
  <si>
    <t xml:space="preserve">Goat Paddock &lt; 50  </t>
  </si>
  <si>
    <t xml:space="preserve">Gusev 49.0 ± 0.2  </t>
  </si>
  <si>
    <t xml:space="preserve">Kamensk 49.0 ± 0.2  </t>
  </si>
  <si>
    <t xml:space="preserve">Chiyli 46 ± 7  </t>
  </si>
  <si>
    <t xml:space="preserve">Ragozinka 46 ± 3  </t>
  </si>
  <si>
    <t xml:space="preserve">Shunak 45 ± 10  </t>
  </si>
  <si>
    <t xml:space="preserve">Logoisk 42.3 ± 1.1  </t>
  </si>
  <si>
    <t xml:space="preserve">Beyenchime-Salaatin 40 ± 20  </t>
  </si>
  <si>
    <t xml:space="preserve">Logancha 40 ± 20  </t>
  </si>
  <si>
    <t xml:space="preserve">Haughton 39  </t>
  </si>
  <si>
    <t xml:space="preserve">Wanapitei 37.2 ± 1.2  </t>
  </si>
  <si>
    <t xml:space="preserve">Mistastin 36.4 ± 4*  </t>
  </si>
  <si>
    <t xml:space="preserve">Crawford &gt; 35  </t>
  </si>
  <si>
    <t xml:space="preserve">Flaxman &gt; 35  </t>
  </si>
  <si>
    <t xml:space="preserve">Popigai 35.7 ± 0.2  </t>
  </si>
  <si>
    <t xml:space="preserve">Chesapeake Bay 35.3 ± 0.1 </t>
  </si>
  <si>
    <t xml:space="preserve">Ries 15.1 ± 0.1  </t>
  </si>
  <si>
    <t xml:space="preserve">Steinheim 15 ± 1  </t>
  </si>
  <si>
    <t xml:space="preserve">Bigach 5 ± 3  </t>
  </si>
  <si>
    <t xml:space="preserve">Karla 5 ± 1  </t>
  </si>
  <si>
    <t>Kara-Kul &lt; 5</t>
  </si>
  <si>
    <t xml:space="preserve">Roter Kamm 3.7 ± 0.3  </t>
  </si>
  <si>
    <t xml:space="preserve">El'gygytgyn 3.5 ± 0.5  </t>
  </si>
  <si>
    <t xml:space="preserve">Aouelloul 3.0 ± 0.3  </t>
  </si>
  <si>
    <t xml:space="preserve">Talemzane &lt; 3  </t>
  </si>
  <si>
    <t xml:space="preserve">New Quebec 1.4 ± 0.1  </t>
  </si>
  <si>
    <t xml:space="preserve">Bosumtwi 1.07  </t>
  </si>
  <si>
    <t xml:space="preserve">Monturaqui &lt; 1  </t>
  </si>
  <si>
    <t xml:space="preserve">Veevers &lt; 1  </t>
  </si>
  <si>
    <t xml:space="preserve">Zhamanshin 0.9 ± 0.1  </t>
  </si>
  <si>
    <t xml:space="preserve">Wolfe Creek &lt; 0.3  </t>
  </si>
  <si>
    <t xml:space="preserve">Dalgaranga ~ 0.27  </t>
  </si>
  <si>
    <t xml:space="preserve">Kalkkop 0.250 ± 0.050  </t>
  </si>
  <si>
    <t xml:space="preserve">Tswaing (formerly Pretoria Saltpan) 0.220 ± 0.052  </t>
  </si>
  <si>
    <t xml:space="preserve">Rio Cuarto &lt; 0.1  </t>
  </si>
  <si>
    <t xml:space="preserve">Amguid &lt; 0.1  </t>
  </si>
  <si>
    <t xml:space="preserve">Boxhole .0540 ± 0.0015  </t>
  </si>
  <si>
    <t xml:space="preserve">Lonar 0.052 ± 0.006  </t>
  </si>
  <si>
    <t xml:space="preserve">Odessa &lt; 0.05  </t>
  </si>
  <si>
    <t xml:space="preserve">Barringer 0.049 ± 0.003  </t>
  </si>
  <si>
    <t xml:space="preserve">Tenoumer 0.0214 ± 0.0097  </t>
  </si>
  <si>
    <t xml:space="preserve">Morasko &lt; 0.01  </t>
  </si>
  <si>
    <t xml:space="preserve">Macha &lt; 0.007  </t>
  </si>
  <si>
    <t xml:space="preserve">Henbury .0042 ± 0.0019  </t>
  </si>
  <si>
    <t xml:space="preserve">Kaalijärv 0.004 ± 0.001  </t>
  </si>
  <si>
    <t xml:space="preserve">Campo Del Cielo &lt; 0.004  </t>
  </si>
  <si>
    <t xml:space="preserve">Ilumetsä        0.002  </t>
  </si>
  <si>
    <t xml:space="preserve">Whitecourt      0.0011 </t>
  </si>
  <si>
    <t xml:space="preserve">Sobolev         0.001  </t>
  </si>
  <si>
    <t xml:space="preserve">Haviland        0.001  </t>
  </si>
  <si>
    <t xml:space="preserve">Wabar           0.00014  </t>
  </si>
  <si>
    <t xml:space="preserve">Sikhote Alin    0.000059 </t>
  </si>
  <si>
    <t xml:space="preserve"> </t>
  </si>
  <si>
    <t xml:space="preserve">Description </t>
  </si>
  <si>
    <t>Age (myr)</t>
  </si>
  <si>
    <t xml:space="preserve">10's </t>
  </si>
  <si>
    <t>25's</t>
  </si>
  <si>
    <t>Error</t>
  </si>
  <si>
    <t>Well-Dated</t>
  </si>
  <si>
    <t>Begin Bin</t>
  </si>
  <si>
    <t>Count</t>
  </si>
  <si>
    <t>CraterAge</t>
  </si>
  <si>
    <t>30.42-Center</t>
  </si>
  <si>
    <t>Cycle #</t>
  </si>
  <si>
    <t>MyrBP</t>
  </si>
  <si>
    <t>91.3 Avr</t>
  </si>
  <si>
    <t>274 Model</t>
  </si>
  <si>
    <t>274-myr Correlation</t>
  </si>
  <si>
    <t>Lead (myr)</t>
  </si>
  <si>
    <t>Inverted</t>
  </si>
  <si>
    <t>3-9 BP</t>
  </si>
  <si>
    <t>1-9 BP</t>
  </si>
  <si>
    <t>Variance Adj</t>
  </si>
  <si>
    <t>274 Avr</t>
  </si>
  <si>
    <t>2.2 cycles</t>
  </si>
  <si>
    <t>90%</t>
  </si>
  <si>
    <t>from 694.331 Ma</t>
  </si>
  <si>
    <t>to 115.891 Ma</t>
  </si>
  <si>
    <t>Table E5.1.1 – Information about the Impact Crater Time-Series.</t>
  </si>
  <si>
    <t>Description</t>
  </si>
  <si>
    <t>Details for this Time-Series</t>
  </si>
  <si>
    <t>Data Source</t>
  </si>
  <si>
    <t>Brief description of the data</t>
  </si>
  <si>
    <t>Ages of known impact craters from meteorites.</t>
  </si>
  <si>
    <t>Abbreviated reference</t>
  </si>
  <si>
    <r>
      <t>P&amp;SSC</t>
    </r>
    <r>
      <rPr>
        <sz val="11"/>
        <color rgb="FF000000"/>
        <rFont val="Times New Roman"/>
        <family val="1"/>
      </rPr>
      <t>, 2009</t>
    </r>
  </si>
  <si>
    <t>Details about the data source</t>
  </si>
  <si>
    <t>Ages and estimated errors of impact craters.</t>
  </si>
  <si>
    <t>Original Time-Series</t>
  </si>
  <si>
    <t>Beginning time</t>
  </si>
  <si>
    <t>2023 Ma</t>
  </si>
  <si>
    <t>Ending time</t>
  </si>
  <si>
    <t>1.07 Ma</t>
  </si>
  <si>
    <t>No. of samples (observations)</t>
  </si>
  <si>
    <t>148 craters</t>
  </si>
  <si>
    <t>Estimated ages: Mean error</t>
  </si>
  <si>
    <t>30.371-myr</t>
  </si>
  <si>
    <t>Estimated ages: Minimum error</t>
  </si>
  <si>
    <t>0.05-myr</t>
  </si>
  <si>
    <t>Estimated ages: Maximum error</t>
  </si>
  <si>
    <t>200-myr</t>
  </si>
  <si>
    <t>Table E5.2.1 – Impact Crater Ages: Data Preparation.</t>
  </si>
  <si>
    <t>Preparation Summary</t>
  </si>
  <si>
    <t>Test # 1</t>
  </si>
  <si>
    <t>Data Preparation Steps</t>
  </si>
  <si>
    <t>274-myr</t>
  </si>
  <si>
    <t>Bin Sizes for Histogram</t>
  </si>
  <si>
    <t>91.3-myr</t>
  </si>
  <si>
    <t>Detrending Method</t>
  </si>
  <si>
    <t>Log()</t>
  </si>
  <si>
    <t>Band-Pass Filter Used</t>
  </si>
  <si>
    <t>3-9 cell</t>
  </si>
  <si>
    <t>(inverted)</t>
  </si>
  <si>
    <t>Moving Avr. Indentation</t>
  </si>
  <si>
    <t>4 cell</t>
  </si>
  <si>
    <t>Empty Bins Interpolated</t>
  </si>
  <si>
    <t>Beginning Time of Test</t>
  </si>
  <si>
    <t>694-Ma</t>
  </si>
  <si>
    <t>Ending Time of Test</t>
  </si>
  <si>
    <t>116-Ma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</si>
  <si>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</si>
  <si>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</si>
  <si>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</si>
  <si>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</si>
  <si>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</si>
  <si>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</si>
  <si>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</si>
  <si>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</si>
  <si>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</si>
  <si>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</si>
  <si>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</si>
  <si>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</si>
  <si>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</si>
  <si>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</si>
  <si>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</si>
  <si>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</si>
  <si>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E5.3.1 – Results from Impact Crater Test.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</si>
  <si>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</si>
  <si>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</si>
  <si>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</si>
  <si>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</si>
  <si>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</si>
  <si>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318-myr</t>
  </si>
  <si>
    <t>p-value</t>
  </si>
  <si>
    <t>Secondary Wavelength</t>
  </si>
  <si>
    <t>---</t>
  </si>
  <si>
    <t>Smoothed Periodogram</t>
  </si>
  <si>
    <t>300-myr</t>
  </si>
  <si>
    <t>Confidence Level</t>
  </si>
  <si>
    <t>Correlation &amp; Lag Tests</t>
  </si>
  <si>
    <t>Correlation with lag</t>
  </si>
  <si>
    <t xml:space="preserve">Offset used with Model </t>
  </si>
  <si>
    <t>9.15-myr</t>
  </si>
  <si>
    <t>File Name</t>
  </si>
  <si>
    <t>Input data</t>
  </si>
  <si>
    <t>used in</t>
  </si>
  <si>
    <t>periodogram</t>
  </si>
  <si>
    <t>scripts.</t>
  </si>
  <si>
    <t>Impacts_a_274-myr.txt</t>
  </si>
  <si>
    <t>Periodogram for 274-myr test.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</si>
</sst>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9"/>
      <name val="Geneva"/>
      <family val="2"/>
    </font>
    <font>
      <sz val="12"/>
      <name val="Geneva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3.2"/>
      <color rgb="FF484848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ourier New"/>
      <family val="2"/>
    </font>
    <font>
      <sz val="10"/>
      <name val="Geneva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2"/>
      <name val="宋体"/>
    </font>
    <font>
      <sz val="10"/>
      <name val="Helv"/>
    </font>
    <font>
      <sz val="10"/>
      <name val="Helvetica-Narrow"/>
    </font>
    <font>
      <sz val="10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/>
    <xf numFmtId="0" fontId="6" fillId="0" borderId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4" applyNumberFormat="0" applyAlignment="0" applyProtection="0"/>
    <xf numFmtId="0" fontId="25" fillId="7" borderId="5" applyNumberFormat="0" applyAlignment="0" applyProtection="0"/>
    <xf numFmtId="0" fontId="26" fillId="7" borderId="4" applyNumberFormat="0" applyAlignment="0" applyProtection="0"/>
    <xf numFmtId="0" fontId="27" fillId="0" borderId="6" applyNumberFormat="0" applyFill="0" applyAlignment="0" applyProtection="0"/>
    <xf numFmtId="0" fontId="28" fillId="8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2" fillId="33" borderId="0" applyNumberFormat="0" applyBorder="0" applyAlignment="0" applyProtection="0"/>
    <xf numFmtId="0" fontId="3" fillId="0" borderId="0"/>
    <xf numFmtId="0" fontId="3" fillId="0" borderId="0"/>
    <xf numFmtId="0" fontId="16" fillId="0" borderId="0"/>
    <xf numFmtId="0" fontId="16" fillId="9" borderId="8" applyNumberFormat="0" applyFont="0" applyAlignment="0" applyProtection="0"/>
    <xf numFmtId="0" fontId="16" fillId="0" borderId="0"/>
    <xf numFmtId="0" fontId="16" fillId="9" borderId="8" applyNumberFormat="0" applyFont="0" applyAlignment="0" applyProtection="0"/>
    <xf numFmtId="0" fontId="3" fillId="0" borderId="0"/>
    <xf numFmtId="0" fontId="3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4" fillId="0" borderId="0"/>
    <xf numFmtId="0" fontId="6" fillId="0" borderId="0"/>
    <xf numFmtId="0" fontId="5" fillId="0" borderId="0"/>
    <xf numFmtId="0" fontId="3" fillId="0" borderId="0"/>
    <xf numFmtId="0" fontId="35" fillId="0" borderId="0"/>
    <xf numFmtId="0" fontId="3" fillId="0" borderId="0"/>
    <xf numFmtId="0" fontId="5" fillId="0" borderId="0"/>
    <xf numFmtId="0" fontId="17" fillId="0" borderId="0"/>
    <xf numFmtId="0" fontId="3" fillId="0" borderId="0"/>
    <xf numFmtId="0" fontId="5" fillId="0" borderId="0"/>
    <xf numFmtId="0" fontId="16" fillId="0" borderId="0"/>
    <xf numFmtId="0" fontId="34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6" fillId="0" borderId="0"/>
    <xf numFmtId="0" fontId="14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5" fillId="0" borderId="0"/>
    <xf numFmtId="0" fontId="3" fillId="0" borderId="0"/>
    <xf numFmtId="0" fontId="3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33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93">
    <xf numFmtId="0" fontId="0" fillId="0" borderId="0" xfId="0"/>
    <xf numFmtId="0" fontId="2" fillId="0" borderId="0" xfId="1" applyAlignment="1" applyProtection="1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7" fillId="0" borderId="0" xfId="6" applyNumberFormat="1" applyFont="1"/>
    <xf numFmtId="164" fontId="9" fillId="0" borderId="0" xfId="0" applyNumberFormat="1" applyFont="1"/>
    <xf numFmtId="2" fontId="9" fillId="0" borderId="0" xfId="0" applyNumberFormat="1" applyFont="1"/>
    <xf numFmtId="164" fontId="9" fillId="2" borderId="0" xfId="0" applyNumberFormat="1" applyFont="1" applyFill="1"/>
    <xf numFmtId="0" fontId="10" fillId="2" borderId="0" xfId="0" applyFont="1" applyFill="1"/>
    <xf numFmtId="0" fontId="10" fillId="0" borderId="0" xfId="0" applyFont="1"/>
    <xf numFmtId="2" fontId="10" fillId="0" borderId="0" xfId="0" applyNumberFormat="1" applyFont="1"/>
    <xf numFmtId="164" fontId="10" fillId="2" borderId="0" xfId="0" applyNumberFormat="1" applyFont="1" applyFill="1"/>
    <xf numFmtId="164" fontId="10" fillId="0" borderId="0" xfId="0" applyNumberFormat="1" applyFont="1"/>
    <xf numFmtId="164" fontId="4" fillId="0" borderId="0" xfId="7" applyNumberFormat="1" applyFont="1" applyAlignment="1">
      <alignment horizontal="center"/>
    </xf>
    <xf numFmtId="0" fontId="4" fillId="0" borderId="0" xfId="7" applyFont="1" applyAlignment="1">
      <alignment horizontal="center"/>
    </xf>
    <xf numFmtId="0" fontId="7" fillId="2" borderId="0" xfId="7" applyFont="1" applyFill="1"/>
    <xf numFmtId="2" fontId="4" fillId="2" borderId="0" xfId="7" applyNumberFormat="1" applyFont="1" applyFill="1" applyAlignment="1">
      <alignment horizontal="center"/>
    </xf>
    <xf numFmtId="0" fontId="11" fillId="0" borderId="0" xfId="0" applyFont="1"/>
    <xf numFmtId="0" fontId="12" fillId="0" borderId="0" xfId="0" quotePrefix="1" applyFont="1"/>
    <xf numFmtId="0" fontId="11" fillId="0" borderId="0" xfId="0" quotePrefix="1" applyFont="1"/>
    <xf numFmtId="0" fontId="13" fillId="0" borderId="0" xfId="0" applyFont="1"/>
    <xf numFmtId="165" fontId="9" fillId="0" borderId="0" xfId="0" applyNumberFormat="1" applyFont="1"/>
    <xf numFmtId="165" fontId="7" fillId="0" borderId="0" xfId="6" applyNumberFormat="1" applyFont="1"/>
    <xf numFmtId="165" fontId="10" fillId="0" borderId="0" xfId="0" applyNumberFormat="1" applyFont="1"/>
    <xf numFmtId="165" fontId="7" fillId="0" borderId="0" xfId="6" applyNumberFormat="1" applyFont="1" applyAlignment="1">
      <alignment horizontal="right"/>
    </xf>
    <xf numFmtId="165" fontId="4" fillId="0" borderId="0" xfId="7" applyNumberFormat="1" applyFont="1" applyAlignment="1">
      <alignment horizontal="right"/>
    </xf>
    <xf numFmtId="165" fontId="7" fillId="2" borderId="0" xfId="6" applyNumberFormat="1" applyFont="1" applyFill="1" applyAlignment="1">
      <alignment horizontal="right"/>
    </xf>
    <xf numFmtId="165" fontId="10" fillId="2" borderId="0" xfId="0" applyNumberFormat="1" applyFont="1" applyFill="1"/>
    <xf numFmtId="0" fontId="6" fillId="0" borderId="0" xfId="9"/>
    <xf numFmtId="165" fontId="7" fillId="0" borderId="0" xfId="57" applyNumberFormat="1" applyFont="1" applyFill="1"/>
    <xf numFmtId="165" fontId="4" fillId="0" borderId="0" xfId="97" applyNumberFormat="1" applyFont="1" applyFill="1" applyAlignment="1">
      <alignment horizontal="right"/>
    </xf>
    <xf numFmtId="1" fontId="4" fillId="0" borderId="0" xfId="97" applyNumberFormat="1" applyFont="1" applyFill="1" applyAlignment="1">
      <alignment horizontal="center"/>
    </xf>
    <xf numFmtId="1" fontId="7" fillId="0" borderId="0" xfId="97" applyNumberFormat="1" applyFont="1" applyFill="1" applyAlignment="1">
      <alignment horizontal="center"/>
    </xf>
    <xf numFmtId="165" fontId="8" fillId="0" borderId="0" xfId="97" applyNumberFormat="1" applyFont="1" applyFill="1" applyAlignment="1">
      <alignment horizontal="right"/>
    </xf>
    <xf numFmtId="0" fontId="7" fillId="0" borderId="0" xfId="6" applyFont="1" applyAlignment="1">
      <alignment horizontal="center"/>
    </xf>
    <xf numFmtId="165" fontId="8" fillId="0" borderId="0" xfId="0" applyNumberFormat="1" applyFont="1"/>
    <xf numFmtId="0" fontId="4" fillId="0" borderId="0" xfId="9" applyFont="1" applyFill="1" applyAlignment="1">
      <alignment horizontal="right"/>
    </xf>
    <xf numFmtId="165" fontId="4" fillId="0" borderId="0" xfId="4" applyNumberFormat="1" applyFont="1" applyAlignment="1">
      <alignment horizontal="center"/>
    </xf>
    <xf numFmtId="0" fontId="7" fillId="0" borderId="0" xfId="7" applyFont="1" applyFill="1"/>
    <xf numFmtId="0" fontId="10" fillId="0" borderId="0" xfId="0" applyFont="1" applyFill="1"/>
    <xf numFmtId="0" fontId="7" fillId="0" borderId="0" xfId="7" applyFont="1" applyFill="1" applyAlignment="1">
      <alignment horizontal="right"/>
    </xf>
    <xf numFmtId="165" fontId="36" fillId="0" borderId="0" xfId="6" applyNumberFormat="1" applyFont="1" applyAlignment="1">
      <alignment horizontal="right"/>
    </xf>
    <xf numFmtId="1" fontId="8" fillId="0" borderId="0" xfId="97" applyNumberFormat="1" applyFont="1" applyFill="1" applyAlignment="1">
      <alignment horizontal="center"/>
    </xf>
    <xf numFmtId="165" fontId="8" fillId="0" borderId="0" xfId="0" applyNumberFormat="1" applyFont="1" applyAlignment="1">
      <alignment horizontal="right"/>
    </xf>
    <xf numFmtId="0" fontId="8" fillId="0" borderId="0" xfId="9" applyFont="1" applyFill="1" applyAlignment="1">
      <alignment horizontal="right"/>
    </xf>
    <xf numFmtId="10" fontId="8" fillId="0" borderId="0" xfId="0" applyNumberFormat="1" applyFont="1"/>
    <xf numFmtId="164" fontId="9" fillId="0" borderId="0" xfId="0" applyNumberFormat="1" applyFont="1" applyAlignment="1">
      <alignment horizontal="center"/>
    </xf>
    <xf numFmtId="164" fontId="7" fillId="0" borderId="0" xfId="6" applyNumberFormat="1" applyFont="1" applyAlignment="1">
      <alignment horizontal="center"/>
    </xf>
    <xf numFmtId="165" fontId="4" fillId="2" borderId="0" xfId="4" applyNumberFormat="1" applyFont="1" applyFill="1" applyAlignment="1">
      <alignment horizontal="center"/>
    </xf>
    <xf numFmtId="165" fontId="36" fillId="2" borderId="0" xfId="6" applyNumberFormat="1" applyFont="1" applyFill="1" applyAlignment="1">
      <alignment horizontal="right"/>
    </xf>
    <xf numFmtId="0" fontId="7" fillId="0" borderId="0" xfId="7" quotePrefix="1" applyFont="1" applyFill="1" applyAlignment="1">
      <alignment horizontal="right"/>
    </xf>
    <xf numFmtId="0" fontId="4" fillId="0" borderId="0" xfId="7" applyFont="1" applyFill="1" applyAlignment="1">
      <alignment horizontal="right"/>
    </xf>
    <xf numFmtId="164" fontId="4" fillId="0" borderId="0" xfId="6" applyNumberFormat="1" applyFont="1"/>
    <xf numFmtId="0" fontId="11" fillId="0" borderId="0" xfId="0" applyFont="1" applyAlignment="1">
      <alignment horizontal="justify"/>
    </xf>
    <xf numFmtId="0" fontId="38" fillId="0" borderId="10" xfId="0" applyFont="1" applyBorder="1"/>
    <xf numFmtId="0" fontId="0" fillId="0" borderId="11" xfId="0" applyBorder="1"/>
    <xf numFmtId="0" fontId="38" fillId="0" borderId="11" xfId="0" applyFont="1" applyBorder="1"/>
    <xf numFmtId="0" fontId="38" fillId="34" borderId="12" xfId="0" applyFont="1" applyFill="1" applyBorder="1"/>
    <xf numFmtId="0" fontId="0" fillId="34" borderId="13" xfId="0" applyFill="1" applyBorder="1"/>
    <xf numFmtId="0" fontId="38" fillId="34" borderId="13" xfId="0" applyFont="1" applyFill="1" applyBorder="1"/>
    <xf numFmtId="0" fontId="38" fillId="0" borderId="12" xfId="0" applyFont="1" applyBorder="1"/>
    <xf numFmtId="0" fontId="0" fillId="0" borderId="13" xfId="0" applyBorder="1"/>
    <xf numFmtId="0" fontId="39" fillId="0" borderId="12" xfId="0" applyFont="1" applyBorder="1"/>
    <xf numFmtId="0" fontId="39" fillId="0" borderId="13" xfId="0" applyFont="1" applyBorder="1"/>
    <xf numFmtId="0" fontId="11" fillId="0" borderId="13" xfId="0" applyFont="1" applyBorder="1"/>
    <xf numFmtId="0" fontId="39" fillId="34" borderId="12" xfId="0" applyFont="1" applyFill="1" applyBorder="1"/>
    <xf numFmtId="0" fontId="39" fillId="34" borderId="13" xfId="0" applyFont="1" applyFill="1" applyBorder="1"/>
    <xf numFmtId="0" fontId="39" fillId="0" borderId="14" xfId="0" applyFont="1" applyBorder="1"/>
    <xf numFmtId="0" fontId="0" fillId="0" borderId="15" xfId="0" applyBorder="1"/>
    <xf numFmtId="0" fontId="39" fillId="0" borderId="15" xfId="0" applyFont="1" applyBorder="1"/>
    <xf numFmtId="0" fontId="37" fillId="0" borderId="0" xfId="0" applyFont="1" applyAlignment="1">
      <alignment horizontal="left"/>
    </xf>
    <xf numFmtId="0" fontId="38" fillId="0" borderId="16" xfId="0" applyFont="1" applyBorder="1" applyAlignment="1">
      <alignment horizontal="right"/>
    </xf>
    <xf numFmtId="0" fontId="38" fillId="0" borderId="16" xfId="0" applyFont="1" applyBorder="1" applyAlignment="1">
      <alignment horizontal="right" vertical="top" wrapText="1"/>
    </xf>
    <xf numFmtId="0" fontId="0" fillId="34" borderId="17" xfId="0" applyFill="1" applyBorder="1"/>
    <xf numFmtId="0" fontId="38" fillId="34" borderId="17" xfId="0" applyFont="1" applyFill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vertical="top" wrapText="1"/>
    </xf>
    <xf numFmtId="0" fontId="39" fillId="0" borderId="17" xfId="0" applyFont="1" applyBorder="1" applyAlignment="1">
      <alignment vertical="top" wrapText="1"/>
    </xf>
    <xf numFmtId="0" fontId="39" fillId="34" borderId="17" xfId="0" applyFont="1" applyFill="1" applyBorder="1" applyAlignment="1">
      <alignment horizontal="right" vertical="top" wrapText="1"/>
    </xf>
    <xf numFmtId="0" fontId="39" fillId="0" borderId="18" xfId="0" applyFont="1" applyBorder="1" applyAlignment="1">
      <alignment horizontal="right"/>
    </xf>
    <xf numFmtId="0" fontId="39" fillId="0" borderId="18" xfId="0" applyFont="1" applyBorder="1" applyAlignment="1">
      <alignment horizontal="right" vertical="top" wrapText="1"/>
    </xf>
    <xf numFmtId="0" fontId="38" fillId="0" borderId="16" xfId="0" applyFont="1" applyBorder="1" applyAlignment="1">
      <alignment vertical="top" wrapText="1"/>
    </xf>
    <xf numFmtId="0" fontId="38" fillId="34" borderId="17" xfId="0" applyFont="1" applyFill="1" applyBorder="1" applyAlignment="1">
      <alignment vertical="top" wrapText="1"/>
    </xf>
    <xf numFmtId="10" fontId="39" fillId="0" borderId="17" xfId="0" applyNumberFormat="1" applyFont="1" applyBorder="1" applyAlignment="1">
      <alignment horizontal="right"/>
    </xf>
    <xf numFmtId="0" fontId="0" fillId="0" borderId="17" xfId="0" applyBorder="1"/>
    <xf numFmtId="9" fontId="39" fillId="0" borderId="17" xfId="0" applyNumberFormat="1" applyFont="1" applyBorder="1" applyAlignment="1">
      <alignment horizontal="right"/>
    </xf>
    <xf numFmtId="0" fontId="11" fillId="0" borderId="17" xfId="0" applyFont="1" applyBorder="1" applyAlignment="1">
      <alignment horizontal="right" vertical="top"/>
    </xf>
    <xf numFmtId="165" fontId="1" fillId="0" borderId="0" xfId="0" applyNumberFormat="1" applyFont="1"/>
    <xf numFmtId="165" fontId="0" fillId="0" borderId="0" xfId="0" applyNumberFormat="1"/>
    <xf numFmtId="0" fontId="41" fillId="0" borderId="0" xfId="0" applyFont="1"/>
  </cellXfs>
  <cellStyles count="116">
    <cellStyle name="20% - Accent1 2" xfId="26"/>
    <cellStyle name="20% - Accent2 2" xfId="30"/>
    <cellStyle name="20% - Accent3 2" xfId="34"/>
    <cellStyle name="20% - Accent4 2" xfId="38"/>
    <cellStyle name="20% - Accent5 2" xfId="42"/>
    <cellStyle name="20% - Accent6 2" xfId="46"/>
    <cellStyle name="40% - Accent1 2" xfId="27"/>
    <cellStyle name="40% - Accent2 2" xfId="31"/>
    <cellStyle name="40% - Accent3 2" xfId="35"/>
    <cellStyle name="40% - Accent4 2" xfId="39"/>
    <cellStyle name="40% - Accent5 2" xfId="43"/>
    <cellStyle name="40% - Accent6 2" xfId="47"/>
    <cellStyle name="60% - Accent1 2" xfId="28"/>
    <cellStyle name="60% - Accent2 2" xfId="32"/>
    <cellStyle name="60% - Accent3 2" xfId="36"/>
    <cellStyle name="60% - Accent4 2" xfId="40"/>
    <cellStyle name="60% - Accent5 2" xfId="44"/>
    <cellStyle name="60% - Accent6 2" xfId="48"/>
    <cellStyle name="Accent1 2" xfId="25"/>
    <cellStyle name="Accent2 2" xfId="29"/>
    <cellStyle name="Accent3 2" xfId="33"/>
    <cellStyle name="Accent4 2" xfId="37"/>
    <cellStyle name="Accent5 2" xfId="41"/>
    <cellStyle name="Accent6 2" xfId="45"/>
    <cellStyle name="Bad 2" xfId="15"/>
    <cellStyle name="Calculation 2" xfId="19"/>
    <cellStyle name="Check Cell 2" xfId="21"/>
    <cellStyle name="Explanatory Text 2" xfId="23"/>
    <cellStyle name="Good 2" xfId="14"/>
    <cellStyle name="Heading 1 2" xfId="10"/>
    <cellStyle name="Heading 2 2" xfId="11"/>
    <cellStyle name="Heading 3 2" xfId="12"/>
    <cellStyle name="Heading 4 2" xfId="13"/>
    <cellStyle name="Hyperlink" xfId="1" builtinId="8"/>
    <cellStyle name="Input 2" xfId="17"/>
    <cellStyle name="Linked Cell 2" xfId="20"/>
    <cellStyle name="Neutral 2" xfId="16"/>
    <cellStyle name="Normal" xfId="0" builtinId="0"/>
    <cellStyle name="Normal 2" xfId="6"/>
    <cellStyle name="Normal 2 2" xfId="2"/>
    <cellStyle name="Normal 2 2 2" xfId="4"/>
    <cellStyle name="Normal 2 2 2 2" xfId="58"/>
    <cellStyle name="Normal 2 2 2 2 2" xfId="60"/>
    <cellStyle name="Normal 2 2 2 2 2 2" xfId="90"/>
    <cellStyle name="Normal 2 2 2 2 2 2 2" xfId="92"/>
    <cellStyle name="Normal 2 2 2 2 2 2 2 2" xfId="94"/>
    <cellStyle name="Normal 2 2 2 2 2 2 2 2 2" xfId="98"/>
    <cellStyle name="Normal 2 2 2 2 2 2 2 2 2 2" xfId="100"/>
    <cellStyle name="Normal 2 2 2 2 2 3" xfId="109"/>
    <cellStyle name="Normal 2 2 2 2 2 4" xfId="104"/>
    <cellStyle name="Normal 2 2 2 2 3" xfId="77"/>
    <cellStyle name="Normal 2 2 2 2 4" xfId="81"/>
    <cellStyle name="Normal 2 2 2 2 4 2" xfId="108"/>
    <cellStyle name="Normal 2 2 2 2 5" xfId="87"/>
    <cellStyle name="Normal 2 2 2 3" xfId="68"/>
    <cellStyle name="Normal 2 2 2 4" xfId="76"/>
    <cellStyle name="Normal 2 2 2 5" xfId="82"/>
    <cellStyle name="Normal 2 2 2 5 2" xfId="107"/>
    <cellStyle name="Normal 2 2 2 6" xfId="89"/>
    <cellStyle name="Normal 2 2 2 7" xfId="113"/>
    <cellStyle name="Normal 2 2 3" xfId="51"/>
    <cellStyle name="Normal 2 2 3 2" xfId="67"/>
    <cellStyle name="Normal 2 2 4" xfId="75"/>
    <cellStyle name="Normal 2 2 5" xfId="78"/>
    <cellStyle name="Normal 2 2 5 2" xfId="106"/>
    <cellStyle name="Normal 2 2 6" xfId="103"/>
    <cellStyle name="Normal 2 2 7" xfId="112"/>
    <cellStyle name="Normal 2 3" xfId="49"/>
    <cellStyle name="Normal 2 3 2" xfId="57"/>
    <cellStyle name="Normal 2 3 2 2" xfId="95"/>
    <cellStyle name="Normal 2 3 2 2 2" xfId="97"/>
    <cellStyle name="Normal 2 3 3" xfId="83"/>
    <cellStyle name="Normal 2 4" xfId="66"/>
    <cellStyle name="Normal 2 5" xfId="74"/>
    <cellStyle name="Normal 2 6" xfId="105"/>
    <cellStyle name="Normal 2 7" xfId="88"/>
    <cellStyle name="Normal 2 8" xfId="111"/>
    <cellStyle name="Normal 3" xfId="3"/>
    <cellStyle name="Normal 3 2" xfId="5"/>
    <cellStyle name="Normal 3 2 2" xfId="59"/>
    <cellStyle name="Normal 3 2 2 2" xfId="61"/>
    <cellStyle name="Normal 3 2 2 2 2" xfId="99"/>
    <cellStyle name="Normal 3 2 2 2 2 2" xfId="101"/>
    <cellStyle name="Normal 3 2 2 3" xfId="71"/>
    <cellStyle name="Normal 3 2 2 4" xfId="93"/>
    <cellStyle name="Normal 3 2 2 4 2" xfId="114"/>
    <cellStyle name="Normal 3 2 3" xfId="64"/>
    <cellStyle name="Normal 3 2 4" xfId="70"/>
    <cellStyle name="Normal 3 2 5" xfId="84"/>
    <cellStyle name="Normal 3 3" xfId="53"/>
    <cellStyle name="Normal 3 3 2" xfId="55"/>
    <cellStyle name="Normal 3 4" xfId="69"/>
    <cellStyle name="Normal 3 5" xfId="79"/>
    <cellStyle name="Normal 4" xfId="7"/>
    <cellStyle name="Normal 4 2" xfId="50"/>
    <cellStyle name="Normal 4 2 2" xfId="56"/>
    <cellStyle name="Normal 4 2 2 2" xfId="63"/>
    <cellStyle name="Normal 4 2 2 2 2" xfId="96"/>
    <cellStyle name="Normal 4 2 2 2 2 2" xfId="102"/>
    <cellStyle name="Normal 4 2 3" xfId="91"/>
    <cellStyle name="Normal 4 3" xfId="72"/>
    <cellStyle name="Normal 4 4" xfId="80"/>
    <cellStyle name="Normal 4 4 2" xfId="115"/>
    <cellStyle name="Normal 5" xfId="9"/>
    <cellStyle name="Normal 5 2" xfId="62"/>
    <cellStyle name="Normal 6" xfId="65"/>
    <cellStyle name="Normal 7 2" xfId="85"/>
    <cellStyle name="Normal 8" xfId="86"/>
    <cellStyle name="Normal 9" xfId="110"/>
    <cellStyle name="Note 2" xfId="52"/>
    <cellStyle name="Note 3" xfId="54"/>
    <cellStyle name="Output 2" xfId="18"/>
    <cellStyle name="Standard_I1-BE-WA" xfId="73"/>
    <cellStyle name="Title" xfId="8" builtinId="15" customBuiltin="1"/>
    <cellStyle name="Total 2" xfId="24"/>
    <cellStyle name="Warning Text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502392525844"/>
          <c:y val="0.103106635480089"/>
          <c:w val="0.86062442555691365"/>
          <c:h val="0.73519762410651146"/>
        </c:manualLayout>
      </c:layout>
      <c:scatterChart>
        <c:scatterStyle val="lineMarker"/>
        <c:ser>
          <c:idx val="1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Data!$H$2:$H$200</c:f>
              <c:numCache>
                <c:formatCode>0.0000</c:formatCode>
                <c:ptCount val="199"/>
                <c:pt idx="0">
                  <c:v>-816.10781812200003</c:v>
                </c:pt>
                <c:pt idx="1">
                  <c:v>-785.66363086497483</c:v>
                </c:pt>
                <c:pt idx="2">
                  <c:v>-755.21944360794964</c:v>
                </c:pt>
                <c:pt idx="3">
                  <c:v>-724.77525635092445</c:v>
                </c:pt>
                <c:pt idx="4">
                  <c:v>-694.33106909389926</c:v>
                </c:pt>
                <c:pt idx="5">
                  <c:v>-663.88688183687407</c:v>
                </c:pt>
                <c:pt idx="6">
                  <c:v>-633.44269457984888</c:v>
                </c:pt>
                <c:pt idx="7">
                  <c:v>-602.99850732282368</c:v>
                </c:pt>
                <c:pt idx="8">
                  <c:v>-572.55432006579849</c:v>
                </c:pt>
                <c:pt idx="9">
                  <c:v>-542.1101328087733</c:v>
                </c:pt>
                <c:pt idx="10">
                  <c:v>-511.66594555174811</c:v>
                </c:pt>
                <c:pt idx="11">
                  <c:v>-481.22175829472292</c:v>
                </c:pt>
                <c:pt idx="12">
                  <c:v>-450.77757103769773</c:v>
                </c:pt>
                <c:pt idx="13">
                  <c:v>-420.33338378067253</c:v>
                </c:pt>
                <c:pt idx="14">
                  <c:v>-389.88919652364734</c:v>
                </c:pt>
                <c:pt idx="15">
                  <c:v>-359.44500926662215</c:v>
                </c:pt>
                <c:pt idx="16">
                  <c:v>-329.00082200959696</c:v>
                </c:pt>
                <c:pt idx="17">
                  <c:v>-298.55663475257177</c:v>
                </c:pt>
                <c:pt idx="18">
                  <c:v>-268.11244749554658</c:v>
                </c:pt>
                <c:pt idx="19">
                  <c:v>-237.66826023852138</c:v>
                </c:pt>
                <c:pt idx="20">
                  <c:v>-207.22407298149619</c:v>
                </c:pt>
                <c:pt idx="21">
                  <c:v>-176.779885724471</c:v>
                </c:pt>
                <c:pt idx="22">
                  <c:v>-146.33569846744581</c:v>
                </c:pt>
                <c:pt idx="23">
                  <c:v>-115.89151121042062</c:v>
                </c:pt>
                <c:pt idx="24">
                  <c:v>-85.447323953395426</c:v>
                </c:pt>
                <c:pt idx="25">
                  <c:v>-55.003136696370227</c:v>
                </c:pt>
                <c:pt idx="26">
                  <c:v>-24.558949439345028</c:v>
                </c:pt>
                <c:pt idx="27">
                  <c:v>5.8852378176801707</c:v>
                </c:pt>
                <c:pt idx="28">
                  <c:v>36.32942507470537</c:v>
                </c:pt>
                <c:pt idx="29">
                  <c:v>66.773612331730561</c:v>
                </c:pt>
                <c:pt idx="30">
                  <c:v>97.217799588755753</c:v>
                </c:pt>
                <c:pt idx="31">
                  <c:v>127.66198684578094</c:v>
                </c:pt>
                <c:pt idx="32">
                  <c:v>158.10617410280614</c:v>
                </c:pt>
                <c:pt idx="33">
                  <c:v>188.55036135983133</c:v>
                </c:pt>
                <c:pt idx="34">
                  <c:v>218.99454861685652</c:v>
                </c:pt>
                <c:pt idx="35">
                  <c:v>249.43873587388171</c:v>
                </c:pt>
                <c:pt idx="36">
                  <c:v>279.88292313090693</c:v>
                </c:pt>
                <c:pt idx="37">
                  <c:v>310.32711038793212</c:v>
                </c:pt>
              </c:numCache>
            </c:numRef>
          </c:xVal>
          <c:yVal>
            <c:numRef>
              <c:f>Data!$P$2:$P$200</c:f>
              <c:numCache>
                <c:formatCode>0.000</c:formatCode>
                <c:ptCount val="199"/>
                <c:pt idx="0">
                  <c:v>0.97806769213316702</c:v>
                </c:pt>
                <c:pt idx="1">
                  <c:v>0.61535883988068996</c:v>
                </c:pt>
                <c:pt idx="2">
                  <c:v>-3.528325250368107E-2</c:v>
                </c:pt>
                <c:pt idx="3">
                  <c:v>-0.66941591891190322</c:v>
                </c:pt>
                <c:pt idx="4">
                  <c:v>-0.99032143713201926</c:v>
                </c:pt>
                <c:pt idx="5">
                  <c:v>-0.84784454872126291</c:v>
                </c:pt>
                <c:pt idx="6">
                  <c:v>-0.30865177322126525</c:v>
                </c:pt>
                <c:pt idx="7">
                  <c:v>0.37496259725132508</c:v>
                </c:pt>
                <c:pt idx="8">
                  <c:v>0.88312780122494039</c:v>
                </c:pt>
                <c:pt idx="9">
                  <c:v>0.97806769213316846</c:v>
                </c:pt>
                <c:pt idx="10">
                  <c:v>0.61535883988069573</c:v>
                </c:pt>
                <c:pt idx="11">
                  <c:v>-3.5283252503673722E-2</c:v>
                </c:pt>
                <c:pt idx="12">
                  <c:v>-0.66941591891189911</c:v>
                </c:pt>
                <c:pt idx="13">
                  <c:v>-0.99032143713201837</c:v>
                </c:pt>
                <c:pt idx="14">
                  <c:v>-0.84784454872126624</c:v>
                </c:pt>
                <c:pt idx="15">
                  <c:v>-0.30865177322127135</c:v>
                </c:pt>
                <c:pt idx="16">
                  <c:v>0.37496259725131986</c:v>
                </c:pt>
                <c:pt idx="17">
                  <c:v>0.88312780122493695</c:v>
                </c:pt>
                <c:pt idx="18">
                  <c:v>0.97806769213316969</c:v>
                </c:pt>
                <c:pt idx="19">
                  <c:v>0.6153588398806995</c:v>
                </c:pt>
                <c:pt idx="20">
                  <c:v>-3.5283252503667269E-2</c:v>
                </c:pt>
                <c:pt idx="21">
                  <c:v>-0.66941591891189567</c:v>
                </c:pt>
                <c:pt idx="22">
                  <c:v>-0.99032143713201748</c:v>
                </c:pt>
                <c:pt idx="23">
                  <c:v>-0.84784454872127013</c:v>
                </c:pt>
                <c:pt idx="24">
                  <c:v>-0.30865177322127668</c:v>
                </c:pt>
                <c:pt idx="25">
                  <c:v>0.37496259725131392</c:v>
                </c:pt>
                <c:pt idx="26">
                  <c:v>0.88312780122493406</c:v>
                </c:pt>
                <c:pt idx="27">
                  <c:v>0.97806769213317091</c:v>
                </c:pt>
                <c:pt idx="28">
                  <c:v>0.6153588398807045</c:v>
                </c:pt>
                <c:pt idx="29">
                  <c:v>-3.5283252503660809E-2</c:v>
                </c:pt>
                <c:pt idx="30">
                  <c:v>-0.66941591891189089</c:v>
                </c:pt>
                <c:pt idx="31">
                  <c:v>-0.9903214371320167</c:v>
                </c:pt>
                <c:pt idx="32">
                  <c:v>-0.84784454872127313</c:v>
                </c:pt>
                <c:pt idx="33">
                  <c:v>-0.30865177322128284</c:v>
                </c:pt>
                <c:pt idx="34">
                  <c:v>0.3749625972513087</c:v>
                </c:pt>
                <c:pt idx="35">
                  <c:v>0.88312780122493129</c:v>
                </c:pt>
                <c:pt idx="36">
                  <c:v>0.97806769213317235</c:v>
                </c:pt>
                <c:pt idx="37">
                  <c:v>0.61535883988071038</c:v>
                </c:pt>
              </c:numCache>
            </c:numRef>
          </c:yVal>
        </c:ser>
        <c:ser>
          <c:idx val="4"/>
          <c:order val="1"/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Data!$H$6:$H$51</c:f>
              <c:numCache>
                <c:formatCode>0.0000</c:formatCode>
                <c:ptCount val="46"/>
                <c:pt idx="0">
                  <c:v>-694.33106909389926</c:v>
                </c:pt>
                <c:pt idx="1">
                  <c:v>-663.88688183687407</c:v>
                </c:pt>
                <c:pt idx="2">
                  <c:v>-633.44269457984888</c:v>
                </c:pt>
                <c:pt idx="3">
                  <c:v>-602.99850732282368</c:v>
                </c:pt>
                <c:pt idx="4">
                  <c:v>-572.55432006579849</c:v>
                </c:pt>
                <c:pt idx="5">
                  <c:v>-542.1101328087733</c:v>
                </c:pt>
                <c:pt idx="6">
                  <c:v>-511.66594555174811</c:v>
                </c:pt>
                <c:pt idx="7">
                  <c:v>-481.22175829472292</c:v>
                </c:pt>
                <c:pt idx="8">
                  <c:v>-450.77757103769773</c:v>
                </c:pt>
                <c:pt idx="9">
                  <c:v>-420.33338378067253</c:v>
                </c:pt>
                <c:pt idx="10">
                  <c:v>-389.88919652364734</c:v>
                </c:pt>
                <c:pt idx="11">
                  <c:v>-359.44500926662215</c:v>
                </c:pt>
                <c:pt idx="12">
                  <c:v>-329.00082200959696</c:v>
                </c:pt>
                <c:pt idx="13">
                  <c:v>-298.55663475257177</c:v>
                </c:pt>
                <c:pt idx="14">
                  <c:v>-268.11244749554658</c:v>
                </c:pt>
                <c:pt idx="15">
                  <c:v>-237.66826023852138</c:v>
                </c:pt>
                <c:pt idx="16">
                  <c:v>-207.22407298149619</c:v>
                </c:pt>
                <c:pt idx="17">
                  <c:v>-176.779885724471</c:v>
                </c:pt>
                <c:pt idx="18">
                  <c:v>-146.33569846744581</c:v>
                </c:pt>
                <c:pt idx="19">
                  <c:v>-115.89151121042062</c:v>
                </c:pt>
                <c:pt idx="20">
                  <c:v>-85.447323953395426</c:v>
                </c:pt>
                <c:pt idx="21">
                  <c:v>-55.003136696370227</c:v>
                </c:pt>
                <c:pt idx="22">
                  <c:v>-24.558949439345028</c:v>
                </c:pt>
                <c:pt idx="23">
                  <c:v>5.8852378176801707</c:v>
                </c:pt>
                <c:pt idx="24">
                  <c:v>36.32942507470537</c:v>
                </c:pt>
                <c:pt idx="25">
                  <c:v>66.773612331730561</c:v>
                </c:pt>
                <c:pt idx="26">
                  <c:v>97.217799588755753</c:v>
                </c:pt>
                <c:pt idx="27">
                  <c:v>127.66198684578094</c:v>
                </c:pt>
                <c:pt idx="28">
                  <c:v>158.10617410280614</c:v>
                </c:pt>
                <c:pt idx="29">
                  <c:v>188.55036135983133</c:v>
                </c:pt>
                <c:pt idx="30">
                  <c:v>218.99454861685652</c:v>
                </c:pt>
                <c:pt idx="31">
                  <c:v>249.43873587388171</c:v>
                </c:pt>
                <c:pt idx="32">
                  <c:v>279.88292313090693</c:v>
                </c:pt>
                <c:pt idx="33">
                  <c:v>310.32711038793212</c:v>
                </c:pt>
              </c:numCache>
            </c:numRef>
          </c:xVal>
          <c:yVal>
            <c:numRef>
              <c:f>Data!$M$6:$M$51</c:f>
              <c:numCache>
                <c:formatCode>0.000</c:formatCode>
                <c:ptCount val="46"/>
                <c:pt idx="0">
                  <c:v>-0.39131390901262497</c:v>
                </c:pt>
                <c:pt idx="1">
                  <c:v>-0.39131390901262497</c:v>
                </c:pt>
                <c:pt idx="2">
                  <c:v>0.53013472746629198</c:v>
                </c:pt>
                <c:pt idx="3">
                  <c:v>0.72579168197260424</c:v>
                </c:pt>
                <c:pt idx="4">
                  <c:v>1.0602694549325835</c:v>
                </c:pt>
                <c:pt idx="5">
                  <c:v>5.6836136052646147E-2</c:v>
                </c:pt>
                <c:pt idx="6">
                  <c:v>7.4385321811792693E-2</c:v>
                </c:pt>
                <c:pt idx="7">
                  <c:v>-0.48689243187699205</c:v>
                </c:pt>
                <c:pt idx="8">
                  <c:v>0.12522697799032123</c:v>
                </c:pt>
                <c:pt idx="9">
                  <c:v>-0.7668845333650145</c:v>
                </c:pt>
                <c:pt idx="10">
                  <c:v>-0.89426095555222318</c:v>
                </c:pt>
                <c:pt idx="11">
                  <c:v>-1.0330817740058915</c:v>
                </c:pt>
                <c:pt idx="12">
                  <c:v>2.3543665633264155E-2</c:v>
                </c:pt>
                <c:pt idx="13">
                  <c:v>1.0330817740058915</c:v>
                </c:pt>
                <c:pt idx="14">
                  <c:v>1.4419448687776635</c:v>
                </c:pt>
                <c:pt idx="15">
                  <c:v>1.0445261702723494</c:v>
                </c:pt>
                <c:pt idx="16">
                  <c:v>0.15241465891701189</c:v>
                </c:pt>
                <c:pt idx="17">
                  <c:v>-0.297541287247169</c:v>
                </c:pt>
                <c:pt idx="18">
                  <c:v>-0.22700100111260646</c:v>
                </c:pt>
                <c:pt idx="19">
                  <c:v>-0.11637261168890234</c:v>
                </c:pt>
              </c:numCache>
            </c:numRef>
          </c:yVal>
        </c:ser>
        <c:axId val="83704064"/>
        <c:axId val="83714048"/>
      </c:scatterChart>
      <c:valAx>
        <c:axId val="83704064"/>
        <c:scaling>
          <c:orientation val="minMax"/>
          <c:max val="5.8852400000000014"/>
          <c:min val="-816.1078179999993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" sourceLinked="0"/>
        <c:tickLblPos val="nextTo"/>
        <c:crossAx val="83714048"/>
        <c:crossesAt val="-1000000"/>
        <c:crossBetween val="midCat"/>
        <c:majorUnit val="273.99768531322701"/>
        <c:minorUnit val="91.332561771075703"/>
      </c:valAx>
      <c:valAx>
        <c:axId val="83714048"/>
        <c:scaling>
          <c:orientation val="minMax"/>
          <c:max val="1.5"/>
          <c:min val="-1.5"/>
        </c:scaling>
        <c:axPos val="l"/>
        <c:majorGridlines/>
        <c:numFmt formatCode="0.0" sourceLinked="0"/>
        <c:tickLblPos val="nextTo"/>
        <c:crossAx val="83704064"/>
        <c:crossesAt val="-100000000"/>
        <c:crossBetween val="midCat"/>
        <c:majorUnit val="0.5"/>
        <c:minorUnit val="0.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600075</xdr:colOff>
      <xdr:row>23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0.18652</cdr:x>
      <cdr:y>0.01587</cdr:y>
    </cdr:from>
    <cdr:to>
      <cdr:x>0.87485</cdr:x>
      <cdr:y>0.08844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76" y="66676"/>
          <a:ext cx="54483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Distribution</a:t>
          </a:r>
          <a:r>
            <a:rPr lang="en-US" sz="1600" b="1" baseline="0"/>
            <a:t> of Impact Craters (Blue) &amp; 274-Myr Cycle (Red)</a:t>
          </a:r>
          <a:endParaRPr lang="en-US" sz="1600" b="1"/>
        </a:p>
      </cdr:txBody>
    </cdr:sp>
  </cdr:relSizeAnchor>
  <cdr:relSizeAnchor xmlns:cdr="http://schemas.openxmlformats.org/drawingml/2006/chartDrawing">
    <cdr:from>
      <cdr:x>0.01023</cdr:x>
      <cdr:y>0.13719</cdr:y>
    </cdr:from>
    <cdr:to>
      <cdr:x>0.05475</cdr:x>
      <cdr:y>0.81293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162049" y="1819276"/>
          <a:ext cx="2838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Relative Index of Meteorite </a:t>
          </a:r>
          <a:r>
            <a:rPr lang="en-US" sz="1400" b="1" baseline="0"/>
            <a:t> Strikes</a:t>
          </a:r>
          <a:endParaRPr lang="en-US" sz="1400" b="1"/>
        </a:p>
      </cdr:txBody>
    </cdr:sp>
  </cdr:relSizeAnchor>
  <cdr:relSizeAnchor xmlns:cdr="http://schemas.openxmlformats.org/drawingml/2006/chartDrawing">
    <cdr:from>
      <cdr:x>0.47052</cdr:x>
      <cdr:y>0.90703</cdr:y>
    </cdr:from>
    <cdr:to>
      <cdr:x>0.6065</cdr:x>
      <cdr:y>0.96825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24277" y="3810001"/>
          <a:ext cx="1076324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Time</a:t>
          </a:r>
          <a:r>
            <a:rPr lang="en-US" sz="1400" b="1" baseline="0"/>
            <a:t> (Myr)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418300</xdr:colOff>
      <xdr:row>40</xdr:row>
      <xdr:rowOff>113381</xdr:rowOff>
    </xdr:to>
    <xdr:pic>
      <xdr:nvPicPr>
        <xdr:cNvPr id="2" name="Picture 1" descr="05-1 - Crater_Pgram_274-m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b.ca/passc/ImpactDatabase/Age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4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28515625" style="13" customWidth="1"/>
    <col min="2" max="2" width="5.42578125" style="13" customWidth="1"/>
    <col min="3" max="3" width="5.140625" style="13" customWidth="1"/>
    <col min="4" max="4" width="5.42578125" style="13" customWidth="1"/>
    <col min="5" max="5" width="7.42578125" style="11" customWidth="1"/>
    <col min="6" max="6" width="2.7109375" style="12" customWidth="1"/>
    <col min="7" max="7" width="9.140625" style="10"/>
    <col min="8" max="8" width="11.28515625" style="10" customWidth="1"/>
    <col min="9" max="9" width="5.85546875" style="10" customWidth="1"/>
    <col min="10" max="10" width="11" style="10" customWidth="1"/>
    <col min="11" max="11" width="6.85546875" style="24" customWidth="1"/>
    <col min="12" max="12" width="7.7109375" style="24" customWidth="1"/>
    <col min="13" max="13" width="8" style="10" customWidth="1"/>
    <col min="14" max="14" width="7.5703125" style="24" customWidth="1"/>
    <col min="15" max="15" width="0.5703125" style="28" customWidth="1"/>
    <col min="16" max="16" width="8.7109375" style="24" customWidth="1"/>
    <col min="17" max="17" width="9.7109375" style="24" customWidth="1"/>
    <col min="18" max="18" width="7.140625" style="40" customWidth="1"/>
    <col min="19" max="19" width="17.42578125" style="40" customWidth="1"/>
    <col min="20" max="20" width="0.5703125" style="9" customWidth="1"/>
    <col min="21" max="21" width="22.5703125" style="18" customWidth="1"/>
    <col min="22" max="22" width="10.140625" style="18" bestFit="1" customWidth="1"/>
    <col min="23" max="23" width="22" style="18" customWidth="1"/>
    <col min="24" max="27" width="9.140625" style="18"/>
  </cols>
  <sheetData>
    <row r="1" spans="1:21">
      <c r="A1" s="6" t="s">
        <v>192</v>
      </c>
      <c r="B1" s="6" t="s">
        <v>188</v>
      </c>
      <c r="C1" s="6" t="s">
        <v>186</v>
      </c>
      <c r="D1" s="6" t="s">
        <v>187</v>
      </c>
      <c r="E1" s="7" t="s">
        <v>195</v>
      </c>
      <c r="F1" s="8"/>
      <c r="G1" s="14" t="s">
        <v>190</v>
      </c>
      <c r="H1" s="14" t="s">
        <v>193</v>
      </c>
      <c r="I1" s="15" t="s">
        <v>191</v>
      </c>
      <c r="J1" s="47" t="s">
        <v>203</v>
      </c>
      <c r="K1" s="22" t="s">
        <v>196</v>
      </c>
      <c r="L1" s="38" t="s">
        <v>204</v>
      </c>
      <c r="M1" s="38" t="s">
        <v>201</v>
      </c>
      <c r="N1" s="38" t="s">
        <v>202</v>
      </c>
      <c r="O1" s="49"/>
      <c r="P1" s="26" t="s">
        <v>197</v>
      </c>
      <c r="Q1" s="26" t="s">
        <v>199</v>
      </c>
      <c r="R1" s="32" t="s">
        <v>194</v>
      </c>
      <c r="S1" s="31" t="s">
        <v>198</v>
      </c>
      <c r="T1" s="17"/>
    </row>
    <row r="2" spans="1:21" ht="17.25">
      <c r="A2" s="11">
        <v>2023</v>
      </c>
      <c r="B2" s="10">
        <v>4</v>
      </c>
      <c r="C2" s="11"/>
      <c r="D2" s="11"/>
      <c r="E2" s="11">
        <f t="shared" ref="E2:E65" si="0">-A2</f>
        <v>-2023</v>
      </c>
      <c r="G2" s="5">
        <f>H2-(30.4441872570252/2)</f>
        <v>-831.32991175051268</v>
      </c>
      <c r="H2" s="5">
        <f>-816.107818122</f>
        <v>-816.10781812200003</v>
      </c>
      <c r="I2" s="35">
        <f t="shared" ref="I2:I29" si="1">COUNTIFS(MyrBP,"&gt;="&amp;G2,MyrBP,"&lt;"&amp;G3,Error,"&lt; 30.1")</f>
        <v>0</v>
      </c>
      <c r="J2" s="48">
        <f>10*LOG(I2+2)</f>
        <v>3.0102999566398121</v>
      </c>
      <c r="K2" s="23"/>
      <c r="L2" s="25"/>
      <c r="M2" s="25" t="s">
        <v>200</v>
      </c>
      <c r="N2" s="25" t="s">
        <v>200</v>
      </c>
      <c r="O2" s="27"/>
      <c r="P2" s="30">
        <f>SIN((2*PI()*(H2+Q2)/273.997685313227)+1.435838868)</f>
        <v>0.97806769213316702</v>
      </c>
      <c r="Q2" s="30">
        <v>9.15</v>
      </c>
      <c r="R2" s="33">
        <v>-4</v>
      </c>
      <c r="S2" s="31">
        <f>CORREL(M3:M28,P7:P32)</f>
        <v>-0.69680450755047996</v>
      </c>
      <c r="T2" s="16"/>
      <c r="U2" s="19"/>
    </row>
    <row r="3" spans="1:21">
      <c r="A3" s="11">
        <v>2000</v>
      </c>
      <c r="B3" s="10">
        <v>50</v>
      </c>
      <c r="C3" s="11"/>
      <c r="D3" s="11"/>
      <c r="E3" s="11">
        <f t="shared" si="0"/>
        <v>-2000</v>
      </c>
      <c r="G3" s="5">
        <f>G2+30.4441872570252</f>
        <v>-800.88572449348749</v>
      </c>
      <c r="H3" s="5">
        <f>H2+30.4441872570252</f>
        <v>-785.66363086497483</v>
      </c>
      <c r="I3" s="35">
        <f t="shared" si="1"/>
        <v>0</v>
      </c>
      <c r="J3" s="48">
        <f t="shared" ref="J3:J29" si="2">10*LOG(I3+2)</f>
        <v>3.0102999566398121</v>
      </c>
      <c r="K3" s="23">
        <f>AVERAGE(J2:J4)</f>
        <v>3.0102999566398121</v>
      </c>
      <c r="L3" s="25"/>
      <c r="M3" s="25"/>
      <c r="N3" s="25"/>
      <c r="O3" s="27"/>
      <c r="P3" s="30">
        <f t="shared" ref="P3:P39" si="3">SIN((2*PI()*(H3+Q3)/273.997685313227)+1.435838868)</f>
        <v>0.61535883988068996</v>
      </c>
      <c r="Q3" s="30">
        <f>Q2</f>
        <v>9.15</v>
      </c>
      <c r="R3" s="33">
        <f>R2+1</f>
        <v>-3</v>
      </c>
      <c r="S3" s="31">
        <f>CORREL(M3:M28,P6:P31)</f>
        <v>-0.39253333674857627</v>
      </c>
      <c r="T3" s="16"/>
    </row>
    <row r="4" spans="1:21">
      <c r="A4" s="11">
        <v>1850</v>
      </c>
      <c r="B4" s="10">
        <v>3</v>
      </c>
      <c r="C4" s="11"/>
      <c r="D4" s="11"/>
      <c r="E4" s="11">
        <f t="shared" si="0"/>
        <v>-1850</v>
      </c>
      <c r="G4" s="5">
        <f t="shared" ref="G4:G30" si="4">G3+30.4441872570252</f>
        <v>-770.4415372364623</v>
      </c>
      <c r="H4" s="5">
        <f t="shared" ref="H4:H39" si="5">H3+30.4441872570252</f>
        <v>-755.21944360794964</v>
      </c>
      <c r="I4" s="35">
        <f t="shared" si="1"/>
        <v>0</v>
      </c>
      <c r="J4" s="48">
        <f t="shared" si="2"/>
        <v>3.0102999566398121</v>
      </c>
      <c r="K4" s="23">
        <f t="shared" ref="K4:K28" si="6">AVERAGE(J3:J5)</f>
        <v>3.0102999566398121</v>
      </c>
      <c r="L4" s="25"/>
      <c r="M4" s="25"/>
      <c r="N4" s="25"/>
      <c r="O4" s="27"/>
      <c r="P4" s="30">
        <f t="shared" si="3"/>
        <v>-3.528325250368107E-2</v>
      </c>
      <c r="Q4" s="30">
        <f t="shared" ref="Q4:Q39" si="7">Q3</f>
        <v>9.15</v>
      </c>
      <c r="R4" s="33">
        <f t="shared" ref="R4:R10" si="8">R3+1</f>
        <v>-2</v>
      </c>
      <c r="S4" s="31">
        <f>CORREL(M3:M28,P5:P30)</f>
        <v>0.1244040945049877</v>
      </c>
      <c r="T4" s="16"/>
    </row>
    <row r="5" spans="1:21">
      <c r="A5" s="11">
        <v>1800</v>
      </c>
      <c r="B5" s="10">
        <v>50</v>
      </c>
      <c r="C5" s="11"/>
      <c r="D5" s="11"/>
      <c r="E5" s="11">
        <f t="shared" si="0"/>
        <v>-1800</v>
      </c>
      <c r="G5" s="5">
        <f t="shared" si="4"/>
        <v>-739.9973499794371</v>
      </c>
      <c r="H5" s="5">
        <f t="shared" si="5"/>
        <v>-724.77525635092445</v>
      </c>
      <c r="I5" s="35">
        <f t="shared" si="1"/>
        <v>0</v>
      </c>
      <c r="J5" s="48">
        <f t="shared" si="2"/>
        <v>3.0102999566398121</v>
      </c>
      <c r="K5" s="23">
        <f t="shared" si="6"/>
        <v>3.5972708201587493</v>
      </c>
      <c r="L5" s="25"/>
      <c r="M5" s="25"/>
      <c r="N5" s="25"/>
      <c r="O5" s="27"/>
      <c r="P5" s="30">
        <f t="shared" si="3"/>
        <v>-0.66941591891190322</v>
      </c>
      <c r="Q5" s="30">
        <f t="shared" si="7"/>
        <v>9.15</v>
      </c>
      <c r="R5" s="33">
        <f t="shared" si="8"/>
        <v>-1</v>
      </c>
      <c r="S5" s="34">
        <f>CORREL(M3:M28,P4:P29)</f>
        <v>0.57995324198741471</v>
      </c>
      <c r="T5" s="16"/>
    </row>
    <row r="6" spans="1:21">
      <c r="A6" s="11">
        <v>1800</v>
      </c>
      <c r="B6" s="10">
        <v>50</v>
      </c>
      <c r="C6" s="11"/>
      <c r="D6" s="11"/>
      <c r="E6" s="11">
        <f t="shared" si="0"/>
        <v>-1800</v>
      </c>
      <c r="G6" s="5">
        <f t="shared" si="4"/>
        <v>-709.55316272241191</v>
      </c>
      <c r="H6" s="53">
        <f t="shared" si="5"/>
        <v>-694.33106909389926</v>
      </c>
      <c r="I6" s="35">
        <f t="shared" si="1"/>
        <v>1</v>
      </c>
      <c r="J6" s="48">
        <f t="shared" si="2"/>
        <v>4.7712125471966242</v>
      </c>
      <c r="K6" s="23">
        <f t="shared" si="6"/>
        <v>3.5972708201587498</v>
      </c>
      <c r="L6" s="25">
        <f>AVERAGE(J2:J10)</f>
        <v>3.2059569111461248</v>
      </c>
      <c r="M6" s="42">
        <f>L6-K6</f>
        <v>-0.39131390901262497</v>
      </c>
      <c r="N6" s="25">
        <f>L6-J6</f>
        <v>-1.5652556360504994</v>
      </c>
      <c r="O6" s="50"/>
      <c r="P6" s="30">
        <f t="shared" si="3"/>
        <v>-0.99032143713201926</v>
      </c>
      <c r="Q6" s="30">
        <f t="shared" si="7"/>
        <v>9.15</v>
      </c>
      <c r="R6" s="43">
        <f t="shared" si="8"/>
        <v>0</v>
      </c>
      <c r="S6" s="34">
        <f>CORREL(M3:M28,P3:P28)</f>
        <v>0.73834678205369741</v>
      </c>
      <c r="T6" s="16"/>
      <c r="U6" s="20"/>
    </row>
    <row r="7" spans="1:21">
      <c r="A7" s="11">
        <v>1900</v>
      </c>
      <c r="B7" s="10">
        <v>200</v>
      </c>
      <c r="C7" s="11"/>
      <c r="D7" s="11"/>
      <c r="E7" s="11">
        <f t="shared" si="0"/>
        <v>-1900</v>
      </c>
      <c r="G7" s="5">
        <f t="shared" si="4"/>
        <v>-679.10897546538672</v>
      </c>
      <c r="H7" s="5">
        <f t="shared" si="5"/>
        <v>-663.88688183687407</v>
      </c>
      <c r="I7" s="35">
        <f t="shared" si="1"/>
        <v>0</v>
      </c>
      <c r="J7" s="48">
        <f t="shared" si="2"/>
        <v>3.0102999566398121</v>
      </c>
      <c r="K7" s="23">
        <f t="shared" si="6"/>
        <v>3.5972708201587498</v>
      </c>
      <c r="L7" s="25">
        <f t="shared" ref="L7:L25" si="9">AVERAGE(J3:J11)</f>
        <v>3.2059569111461248</v>
      </c>
      <c r="M7" s="42">
        <f t="shared" ref="M7:M25" si="10">L7-K7</f>
        <v>-0.39131390901262497</v>
      </c>
      <c r="N7" s="25">
        <f t="shared" ref="N7:N25" si="11">L7-J7</f>
        <v>0.19565695450631271</v>
      </c>
      <c r="O7" s="50"/>
      <c r="P7" s="30">
        <f t="shared" si="3"/>
        <v>-0.84784454872126291</v>
      </c>
      <c r="Q7" s="30">
        <f t="shared" si="7"/>
        <v>9.15</v>
      </c>
      <c r="R7" s="33">
        <f t="shared" si="8"/>
        <v>1</v>
      </c>
      <c r="S7" s="34">
        <f>CORREL(M3:M28,P11:P36)</f>
        <v>0.57988120353127715</v>
      </c>
      <c r="T7" s="16"/>
      <c r="U7" s="20"/>
    </row>
    <row r="8" spans="1:21">
      <c r="A8" s="11">
        <v>1630</v>
      </c>
      <c r="B8" s="10">
        <v>5</v>
      </c>
      <c r="C8" s="11"/>
      <c r="D8" s="11"/>
      <c r="E8" s="11">
        <f t="shared" si="0"/>
        <v>-1630</v>
      </c>
      <c r="G8" s="5">
        <f t="shared" si="4"/>
        <v>-648.66478820836153</v>
      </c>
      <c r="H8" s="5">
        <f t="shared" si="5"/>
        <v>-633.44269457984888</v>
      </c>
      <c r="I8" s="35">
        <f t="shared" si="1"/>
        <v>0</v>
      </c>
      <c r="J8" s="48">
        <f t="shared" si="2"/>
        <v>3.0102999566398121</v>
      </c>
      <c r="K8" s="23">
        <f t="shared" si="6"/>
        <v>3.0102999566398121</v>
      </c>
      <c r="L8" s="25">
        <f t="shared" si="9"/>
        <v>3.5404346841061041</v>
      </c>
      <c r="M8" s="42">
        <f t="shared" si="10"/>
        <v>0.53013472746629198</v>
      </c>
      <c r="N8" s="25">
        <f t="shared" si="11"/>
        <v>0.53013472746629198</v>
      </c>
      <c r="O8" s="50"/>
      <c r="P8" s="30">
        <f t="shared" si="3"/>
        <v>-0.30865177322126525</v>
      </c>
      <c r="Q8" s="30">
        <f t="shared" si="7"/>
        <v>9.15</v>
      </c>
      <c r="R8" s="33">
        <f t="shared" si="8"/>
        <v>2</v>
      </c>
      <c r="S8" s="31">
        <f>CORREL(M3:M28,P10:P35)</f>
        <v>0.1479042285660733</v>
      </c>
      <c r="T8" s="16"/>
    </row>
    <row r="9" spans="1:21">
      <c r="A9" s="11">
        <v>1400</v>
      </c>
      <c r="B9" s="10">
        <v>50</v>
      </c>
      <c r="C9" s="11"/>
      <c r="D9" s="11"/>
      <c r="E9" s="11">
        <f t="shared" si="0"/>
        <v>-1400</v>
      </c>
      <c r="G9" s="5">
        <f t="shared" si="4"/>
        <v>-618.22060095133634</v>
      </c>
      <c r="H9" s="5">
        <f t="shared" si="5"/>
        <v>-602.99850732282368</v>
      </c>
      <c r="I9" s="35">
        <f t="shared" si="1"/>
        <v>0</v>
      </c>
      <c r="J9" s="48">
        <f t="shared" si="2"/>
        <v>3.0102999566398121</v>
      </c>
      <c r="K9" s="23">
        <f t="shared" si="6"/>
        <v>3.0102999566398121</v>
      </c>
      <c r="L9" s="25">
        <f t="shared" si="9"/>
        <v>3.7360916386124163</v>
      </c>
      <c r="M9" s="42">
        <f t="shared" si="10"/>
        <v>0.72579168197260424</v>
      </c>
      <c r="N9" s="25">
        <f t="shared" si="11"/>
        <v>0.72579168197260424</v>
      </c>
      <c r="O9" s="50"/>
      <c r="P9" s="30">
        <f t="shared" si="3"/>
        <v>0.37496259725132508</v>
      </c>
      <c r="Q9" s="30">
        <f t="shared" si="7"/>
        <v>9.15</v>
      </c>
      <c r="R9" s="33">
        <f t="shared" si="8"/>
        <v>3</v>
      </c>
      <c r="S9" s="31">
        <f>CORREL(M3:M28,P9:P34)</f>
        <v>-0.38059532944208563</v>
      </c>
      <c r="T9" s="16"/>
    </row>
    <row r="10" spans="1:21">
      <c r="A10" s="11">
        <v>1200</v>
      </c>
      <c r="B10" s="10">
        <v>50</v>
      </c>
      <c r="C10" s="11"/>
      <c r="D10" s="11"/>
      <c r="E10" s="11">
        <f t="shared" si="0"/>
        <v>-1200</v>
      </c>
      <c r="G10" s="5">
        <f t="shared" si="4"/>
        <v>-587.77641369431115</v>
      </c>
      <c r="H10" s="5">
        <f t="shared" si="5"/>
        <v>-572.55432006579849</v>
      </c>
      <c r="I10" s="35">
        <f t="shared" si="1"/>
        <v>0</v>
      </c>
      <c r="J10" s="48">
        <f t="shared" si="2"/>
        <v>3.0102999566398121</v>
      </c>
      <c r="K10" s="23">
        <f t="shared" si="6"/>
        <v>3.0102999566398121</v>
      </c>
      <c r="L10" s="25">
        <f t="shared" si="9"/>
        <v>4.0705694115723956</v>
      </c>
      <c r="M10" s="42">
        <f t="shared" si="10"/>
        <v>1.0602694549325835</v>
      </c>
      <c r="N10" s="25">
        <f t="shared" si="11"/>
        <v>1.0602694549325835</v>
      </c>
      <c r="O10" s="50"/>
      <c r="P10" s="30">
        <f t="shared" si="3"/>
        <v>0.88312780122494039</v>
      </c>
      <c r="Q10" s="30">
        <f t="shared" si="7"/>
        <v>9.15</v>
      </c>
      <c r="R10" s="33">
        <f t="shared" si="8"/>
        <v>4</v>
      </c>
      <c r="S10" s="31">
        <f>CORREL(M3:M28,P8:P33)</f>
        <v>-0.70055665620034857</v>
      </c>
      <c r="T10" s="16"/>
      <c r="U10" s="21"/>
    </row>
    <row r="11" spans="1:21" ht="15.75">
      <c r="A11" s="11">
        <v>1000</v>
      </c>
      <c r="B11" s="10">
        <v>50</v>
      </c>
      <c r="C11" s="11"/>
      <c r="D11" s="11"/>
      <c r="E11" s="11">
        <f t="shared" si="0"/>
        <v>-1000</v>
      </c>
      <c r="G11" s="5">
        <f t="shared" si="4"/>
        <v>-557.33222643728595</v>
      </c>
      <c r="H11" s="5">
        <f t="shared" si="5"/>
        <v>-542.1101328087733</v>
      </c>
      <c r="I11" s="35">
        <f t="shared" si="1"/>
        <v>0</v>
      </c>
      <c r="J11" s="48">
        <f t="shared" si="2"/>
        <v>3.0102999566398121</v>
      </c>
      <c r="K11" s="23">
        <f t="shared" si="6"/>
        <v>4.0137332755197495</v>
      </c>
      <c r="L11" s="25">
        <f t="shared" si="9"/>
        <v>4.0705694115723956</v>
      </c>
      <c r="M11" s="42">
        <f t="shared" si="10"/>
        <v>5.6836136052646147E-2</v>
      </c>
      <c r="N11" s="25">
        <f t="shared" si="11"/>
        <v>1.0602694549325835</v>
      </c>
      <c r="O11" s="50"/>
      <c r="P11" s="30">
        <f t="shared" si="3"/>
        <v>0.97806769213316846</v>
      </c>
      <c r="Q11" s="30">
        <f t="shared" si="7"/>
        <v>9.15</v>
      </c>
      <c r="R11" s="29"/>
      <c r="S11" s="37"/>
      <c r="T11" s="16"/>
      <c r="U11" s="20"/>
    </row>
    <row r="12" spans="1:21">
      <c r="A12" s="11">
        <v>1000</v>
      </c>
      <c r="B12" s="10">
        <v>50</v>
      </c>
      <c r="C12" s="11"/>
      <c r="D12" s="11"/>
      <c r="E12" s="11">
        <f t="shared" si="0"/>
        <v>-1000</v>
      </c>
      <c r="G12" s="5">
        <f t="shared" si="4"/>
        <v>-526.88803918026076</v>
      </c>
      <c r="H12" s="5">
        <f t="shared" si="5"/>
        <v>-511.66594555174811</v>
      </c>
      <c r="I12" s="35">
        <f t="shared" si="1"/>
        <v>2</v>
      </c>
      <c r="J12" s="48">
        <f t="shared" si="2"/>
        <v>6.0205999132796242</v>
      </c>
      <c r="K12" s="23">
        <f t="shared" si="6"/>
        <v>4.6007041390386867</v>
      </c>
      <c r="L12" s="25">
        <f t="shared" si="9"/>
        <v>4.6750894608504794</v>
      </c>
      <c r="M12" s="42">
        <f t="shared" si="10"/>
        <v>7.4385321811792693E-2</v>
      </c>
      <c r="N12" s="25">
        <f t="shared" si="11"/>
        <v>-1.3455104524291448</v>
      </c>
      <c r="O12" s="50"/>
      <c r="P12" s="30">
        <f t="shared" si="3"/>
        <v>0.61535883988069573</v>
      </c>
      <c r="Q12" s="30">
        <f t="shared" si="7"/>
        <v>9.15</v>
      </c>
      <c r="R12" s="39"/>
      <c r="S12" s="41" t="s">
        <v>205</v>
      </c>
      <c r="T12" s="16"/>
      <c r="U12" s="20"/>
    </row>
    <row r="13" spans="1:21">
      <c r="A13" s="11">
        <v>1000</v>
      </c>
      <c r="B13" s="10">
        <v>50</v>
      </c>
      <c r="C13" s="11"/>
      <c r="D13" s="11"/>
      <c r="E13" s="11">
        <f t="shared" si="0"/>
        <v>-1000</v>
      </c>
      <c r="G13" s="5">
        <f t="shared" si="4"/>
        <v>-496.44385192323557</v>
      </c>
      <c r="H13" s="5">
        <f t="shared" si="5"/>
        <v>-481.22175829472292</v>
      </c>
      <c r="I13" s="35">
        <f t="shared" si="1"/>
        <v>1</v>
      </c>
      <c r="J13" s="48">
        <f t="shared" si="2"/>
        <v>4.7712125471966242</v>
      </c>
      <c r="K13" s="23">
        <f t="shared" si="6"/>
        <v>5.6041374579186245</v>
      </c>
      <c r="L13" s="25">
        <f t="shared" si="9"/>
        <v>5.1172450260416324</v>
      </c>
      <c r="M13" s="42">
        <f t="shared" si="10"/>
        <v>-0.48689243187699205</v>
      </c>
      <c r="N13" s="25">
        <f t="shared" si="11"/>
        <v>0.34603247884500821</v>
      </c>
      <c r="O13" s="50"/>
      <c r="P13" s="30">
        <f t="shared" si="3"/>
        <v>-3.5283252503673722E-2</v>
      </c>
      <c r="Q13" s="30">
        <f t="shared" si="7"/>
        <v>9.15</v>
      </c>
      <c r="R13" s="39"/>
      <c r="S13" s="51" t="s">
        <v>206</v>
      </c>
      <c r="T13" s="16"/>
    </row>
    <row r="14" spans="1:21">
      <c r="A14" s="11">
        <v>700</v>
      </c>
      <c r="B14" s="10">
        <v>5</v>
      </c>
      <c r="C14" s="11"/>
      <c r="D14" s="11"/>
      <c r="E14" s="11">
        <f t="shared" si="0"/>
        <v>-700</v>
      </c>
      <c r="G14" s="5">
        <f t="shared" si="4"/>
        <v>-465.99966466621038</v>
      </c>
      <c r="H14" s="5">
        <f t="shared" si="5"/>
        <v>-450.77757103769773</v>
      </c>
      <c r="I14" s="35">
        <f t="shared" si="1"/>
        <v>2</v>
      </c>
      <c r="J14" s="48">
        <f t="shared" si="2"/>
        <v>6.0205999132796242</v>
      </c>
      <c r="K14" s="23">
        <f t="shared" si="6"/>
        <v>5.1876750025576239</v>
      </c>
      <c r="L14" s="25">
        <f t="shared" si="9"/>
        <v>5.3129019805479452</v>
      </c>
      <c r="M14" s="42">
        <f t="shared" si="10"/>
        <v>0.12522697799032123</v>
      </c>
      <c r="N14" s="25">
        <f t="shared" si="11"/>
        <v>-0.70769793273167902</v>
      </c>
      <c r="O14" s="50"/>
      <c r="P14" s="30">
        <f t="shared" si="3"/>
        <v>-0.66941591891189911</v>
      </c>
      <c r="Q14" s="30">
        <f t="shared" si="7"/>
        <v>9.15</v>
      </c>
      <c r="R14" s="39"/>
      <c r="S14" s="41"/>
      <c r="T14" s="16"/>
      <c r="U14" s="20"/>
    </row>
    <row r="15" spans="1:21">
      <c r="A15" s="11">
        <v>646</v>
      </c>
      <c r="B15" s="10">
        <v>42</v>
      </c>
      <c r="C15" s="11"/>
      <c r="D15" s="11"/>
      <c r="E15" s="11">
        <f t="shared" si="0"/>
        <v>-646</v>
      </c>
      <c r="G15" s="5">
        <f t="shared" si="4"/>
        <v>-435.55547740918519</v>
      </c>
      <c r="H15" s="5">
        <f t="shared" si="5"/>
        <v>-420.33338378067253</v>
      </c>
      <c r="I15" s="35">
        <f t="shared" si="1"/>
        <v>1</v>
      </c>
      <c r="J15" s="48">
        <f t="shared" si="2"/>
        <v>4.7712125471966242</v>
      </c>
      <c r="K15" s="23">
        <f t="shared" si="6"/>
        <v>6.414264286872938</v>
      </c>
      <c r="L15" s="25">
        <f t="shared" si="9"/>
        <v>5.6473797535079235</v>
      </c>
      <c r="M15" s="42">
        <f t="shared" si="10"/>
        <v>-0.7668845333650145</v>
      </c>
      <c r="N15" s="25">
        <f t="shared" si="11"/>
        <v>0.8761672063112993</v>
      </c>
      <c r="O15" s="50"/>
      <c r="P15" s="30">
        <f t="shared" si="3"/>
        <v>-0.99032143713201837</v>
      </c>
      <c r="Q15" s="30">
        <f t="shared" si="7"/>
        <v>9.15</v>
      </c>
      <c r="R15" s="39"/>
      <c r="S15" s="52" t="s">
        <v>207</v>
      </c>
      <c r="T15" s="16"/>
      <c r="U15" s="20"/>
    </row>
    <row r="16" spans="1:21">
      <c r="A16" s="11">
        <v>600</v>
      </c>
      <c r="B16" s="10">
        <v>50</v>
      </c>
      <c r="C16" s="11"/>
      <c r="D16" s="11"/>
      <c r="E16" s="11">
        <f t="shared" si="0"/>
        <v>-600</v>
      </c>
      <c r="G16" s="5">
        <f t="shared" si="4"/>
        <v>-405.11129015216</v>
      </c>
      <c r="H16" s="5">
        <f t="shared" si="5"/>
        <v>-389.88919652364734</v>
      </c>
      <c r="I16" s="35">
        <f t="shared" si="1"/>
        <v>5</v>
      </c>
      <c r="J16" s="48">
        <f t="shared" si="2"/>
        <v>8.4509804001425675</v>
      </c>
      <c r="K16" s="23">
        <f t="shared" si="6"/>
        <v>6.7372976635664594</v>
      </c>
      <c r="L16" s="25">
        <f t="shared" si="9"/>
        <v>5.8430367080142362</v>
      </c>
      <c r="M16" s="42">
        <f t="shared" si="10"/>
        <v>-0.89426095555222318</v>
      </c>
      <c r="N16" s="25">
        <f t="shared" si="11"/>
        <v>-2.6079436921283312</v>
      </c>
      <c r="O16" s="50"/>
      <c r="P16" s="30">
        <f t="shared" si="3"/>
        <v>-0.84784454872126624</v>
      </c>
      <c r="Q16" s="30">
        <f t="shared" si="7"/>
        <v>9.15</v>
      </c>
      <c r="R16" s="39"/>
      <c r="S16" s="37" t="s">
        <v>208</v>
      </c>
      <c r="T16" s="16"/>
    </row>
    <row r="17" spans="1:21">
      <c r="A17" s="11">
        <v>600</v>
      </c>
      <c r="B17" s="10">
        <v>50</v>
      </c>
      <c r="C17" s="11"/>
      <c r="D17" s="11"/>
      <c r="E17" s="11">
        <f t="shared" si="0"/>
        <v>-600</v>
      </c>
      <c r="G17" s="5">
        <f t="shared" si="4"/>
        <v>-374.6671028951348</v>
      </c>
      <c r="H17" s="5">
        <f t="shared" si="5"/>
        <v>-359.44500926662215</v>
      </c>
      <c r="I17" s="35">
        <f t="shared" si="1"/>
        <v>3</v>
      </c>
      <c r="J17" s="48">
        <f t="shared" si="2"/>
        <v>6.9897000433601884</v>
      </c>
      <c r="K17" s="23">
        <f t="shared" si="6"/>
        <v>6.7372976635664612</v>
      </c>
      <c r="L17" s="25">
        <f t="shared" si="9"/>
        <v>5.7042158895605697</v>
      </c>
      <c r="M17" s="42">
        <f t="shared" si="10"/>
        <v>-1.0330817740058915</v>
      </c>
      <c r="N17" s="25">
        <f t="shared" si="11"/>
        <v>-1.2854841537996187</v>
      </c>
      <c r="O17" s="50"/>
      <c r="P17" s="30">
        <f t="shared" si="3"/>
        <v>-0.30865177322127135</v>
      </c>
      <c r="Q17" s="30">
        <f t="shared" si="7"/>
        <v>9.15</v>
      </c>
      <c r="R17" s="39"/>
      <c r="S17" s="41"/>
      <c r="T17" s="16"/>
    </row>
    <row r="18" spans="1:21">
      <c r="A18" s="11">
        <v>600</v>
      </c>
      <c r="B18" s="10">
        <v>50</v>
      </c>
      <c r="C18" s="11"/>
      <c r="D18" s="11"/>
      <c r="E18" s="11">
        <f t="shared" si="0"/>
        <v>-600</v>
      </c>
      <c r="G18" s="5">
        <f t="shared" si="4"/>
        <v>-344.22291563810961</v>
      </c>
      <c r="H18" s="5">
        <f t="shared" si="5"/>
        <v>-329.00082200959696</v>
      </c>
      <c r="I18" s="35">
        <f t="shared" si="1"/>
        <v>1</v>
      </c>
      <c r="J18" s="48">
        <f t="shared" si="2"/>
        <v>4.7712125471966242</v>
      </c>
      <c r="K18" s="23">
        <f t="shared" si="6"/>
        <v>5.9271708346121459</v>
      </c>
      <c r="L18" s="25">
        <f t="shared" si="9"/>
        <v>5.95071450024541</v>
      </c>
      <c r="M18" s="42">
        <f t="shared" si="10"/>
        <v>2.3543665633264155E-2</v>
      </c>
      <c r="N18" s="25">
        <f t="shared" si="11"/>
        <v>1.1795019530487858</v>
      </c>
      <c r="O18" s="50"/>
      <c r="P18" s="30">
        <f t="shared" si="3"/>
        <v>0.37496259725131986</v>
      </c>
      <c r="Q18" s="30">
        <f t="shared" si="7"/>
        <v>9.15</v>
      </c>
      <c r="R18" s="39"/>
      <c r="S18" s="45"/>
      <c r="T18" s="16"/>
      <c r="U18" s="21"/>
    </row>
    <row r="19" spans="1:21">
      <c r="A19" s="11">
        <v>590</v>
      </c>
      <c r="B19" s="10">
        <v>50</v>
      </c>
      <c r="C19" s="11"/>
      <c r="D19" s="11"/>
      <c r="E19" s="11">
        <f t="shared" si="0"/>
        <v>-590</v>
      </c>
      <c r="G19" s="5">
        <f t="shared" si="4"/>
        <v>-313.77872838108442</v>
      </c>
      <c r="H19" s="5">
        <f t="shared" si="5"/>
        <v>-298.55663475257177</v>
      </c>
      <c r="I19" s="35">
        <f t="shared" si="1"/>
        <v>2</v>
      </c>
      <c r="J19" s="48">
        <f t="shared" si="2"/>
        <v>6.0205999132796242</v>
      </c>
      <c r="K19" s="23">
        <f t="shared" si="6"/>
        <v>5.1876750025576239</v>
      </c>
      <c r="L19" s="25">
        <f t="shared" si="9"/>
        <v>6.2207567765635154</v>
      </c>
      <c r="M19" s="42">
        <f t="shared" si="10"/>
        <v>1.0330817740058915</v>
      </c>
      <c r="N19" s="25">
        <f t="shared" si="11"/>
        <v>0.20015686328389126</v>
      </c>
      <c r="O19" s="50"/>
      <c r="P19" s="30">
        <f t="shared" si="3"/>
        <v>0.88312780122493695</v>
      </c>
      <c r="Q19" s="30">
        <f t="shared" si="7"/>
        <v>9.15</v>
      </c>
      <c r="R19" s="39"/>
      <c r="S19" s="44"/>
      <c r="T19" s="16"/>
      <c r="U19" s="20"/>
    </row>
    <row r="20" spans="1:21">
      <c r="A20" s="11">
        <v>570</v>
      </c>
      <c r="B20" s="10">
        <v>50</v>
      </c>
      <c r="C20" s="11"/>
      <c r="D20" s="11"/>
      <c r="E20" s="11">
        <f t="shared" si="0"/>
        <v>-570</v>
      </c>
      <c r="G20" s="5">
        <f t="shared" si="4"/>
        <v>-283.33454112405923</v>
      </c>
      <c r="H20" s="5">
        <f t="shared" si="5"/>
        <v>-268.11244749554658</v>
      </c>
      <c r="I20" s="35">
        <f t="shared" si="1"/>
        <v>1</v>
      </c>
      <c r="J20" s="48">
        <f t="shared" si="2"/>
        <v>4.7712125471966242</v>
      </c>
      <c r="K20" s="23">
        <f t="shared" si="6"/>
        <v>5.1876750025576239</v>
      </c>
      <c r="L20" s="25">
        <f t="shared" si="9"/>
        <v>6.6296198713352874</v>
      </c>
      <c r="M20" s="42">
        <f t="shared" si="10"/>
        <v>1.4419448687776635</v>
      </c>
      <c r="N20" s="25">
        <f t="shared" si="11"/>
        <v>1.8584073241386632</v>
      </c>
      <c r="O20" s="50"/>
      <c r="P20" s="30">
        <f t="shared" si="3"/>
        <v>0.97806769213316969</v>
      </c>
      <c r="Q20" s="30">
        <f t="shared" si="7"/>
        <v>9.15</v>
      </c>
      <c r="R20" s="39"/>
      <c r="S20" s="36"/>
      <c r="T20" s="16"/>
      <c r="U20" s="20"/>
    </row>
    <row r="21" spans="1:21">
      <c r="A21" s="11">
        <v>560</v>
      </c>
      <c r="B21" s="10">
        <v>50</v>
      </c>
      <c r="C21" s="11"/>
      <c r="D21" s="11"/>
      <c r="E21" s="11">
        <f t="shared" si="0"/>
        <v>-560</v>
      </c>
      <c r="G21" s="5">
        <f t="shared" si="4"/>
        <v>-252.89035386703404</v>
      </c>
      <c r="H21" s="5">
        <f t="shared" si="5"/>
        <v>-237.66826023852138</v>
      </c>
      <c r="I21" s="35">
        <f t="shared" si="1"/>
        <v>1</v>
      </c>
      <c r="J21" s="48">
        <f t="shared" si="2"/>
        <v>4.7712125471966242</v>
      </c>
      <c r="K21" s="23">
        <f t="shared" si="6"/>
        <v>5.5107083792511453</v>
      </c>
      <c r="L21" s="25">
        <f t="shared" si="9"/>
        <v>6.5552345495234947</v>
      </c>
      <c r="M21" s="42">
        <f t="shared" si="10"/>
        <v>1.0445261702723494</v>
      </c>
      <c r="N21" s="25">
        <f t="shared" si="11"/>
        <v>1.7840220023268705</v>
      </c>
      <c r="O21" s="50"/>
      <c r="P21" s="30">
        <f t="shared" si="3"/>
        <v>0.6153588398806995</v>
      </c>
      <c r="Q21" s="30">
        <f t="shared" si="7"/>
        <v>9.15</v>
      </c>
      <c r="R21" s="39"/>
      <c r="S21" s="44"/>
      <c r="T21" s="16"/>
    </row>
    <row r="22" spans="1:21">
      <c r="A22" s="11">
        <v>550</v>
      </c>
      <c r="B22" s="10">
        <v>50</v>
      </c>
      <c r="C22" s="11"/>
      <c r="D22" s="11"/>
      <c r="E22" s="11">
        <f t="shared" si="0"/>
        <v>-550</v>
      </c>
      <c r="G22" s="5">
        <f t="shared" si="4"/>
        <v>-222.44616661000885</v>
      </c>
      <c r="H22" s="5">
        <f t="shared" si="5"/>
        <v>-207.22407298149619</v>
      </c>
      <c r="I22" s="35">
        <f t="shared" si="1"/>
        <v>3</v>
      </c>
      <c r="J22" s="48">
        <f t="shared" si="2"/>
        <v>6.9897000433601884</v>
      </c>
      <c r="K22" s="23">
        <f t="shared" si="6"/>
        <v>6.7372976635664612</v>
      </c>
      <c r="L22" s="25">
        <f t="shared" si="9"/>
        <v>6.8897123224834731</v>
      </c>
      <c r="M22" s="42">
        <f t="shared" si="10"/>
        <v>0.15241465891701189</v>
      </c>
      <c r="N22" s="25">
        <f t="shared" si="11"/>
        <v>-9.9987720876715258E-2</v>
      </c>
      <c r="O22" s="50"/>
      <c r="P22" s="30">
        <f t="shared" si="3"/>
        <v>-3.5283252503667269E-2</v>
      </c>
      <c r="Q22" s="30">
        <f t="shared" si="7"/>
        <v>9.15</v>
      </c>
      <c r="R22" s="39"/>
      <c r="S22" s="46"/>
      <c r="T22" s="16"/>
      <c r="U22" s="20"/>
    </row>
    <row r="23" spans="1:21">
      <c r="A23" s="11">
        <v>550</v>
      </c>
      <c r="B23" s="10">
        <v>100</v>
      </c>
      <c r="C23" s="11"/>
      <c r="D23" s="11"/>
      <c r="E23" s="11">
        <f t="shared" si="0"/>
        <v>-550</v>
      </c>
      <c r="G23" s="5">
        <f t="shared" si="4"/>
        <v>-192.00197935298365</v>
      </c>
      <c r="H23" s="5">
        <f t="shared" si="5"/>
        <v>-176.779885724471</v>
      </c>
      <c r="I23" s="35">
        <f t="shared" si="1"/>
        <v>5</v>
      </c>
      <c r="J23" s="48">
        <f t="shared" si="2"/>
        <v>8.4509804001425675</v>
      </c>
      <c r="K23" s="23">
        <f t="shared" si="6"/>
        <v>7.9638869478817753</v>
      </c>
      <c r="L23" s="25">
        <f t="shared" si="9"/>
        <v>7.6663456606346063</v>
      </c>
      <c r="M23" s="42">
        <f t="shared" si="10"/>
        <v>-0.297541287247169</v>
      </c>
      <c r="N23" s="25">
        <f t="shared" si="11"/>
        <v>-0.78463473950796114</v>
      </c>
      <c r="O23" s="50"/>
      <c r="P23" s="30">
        <f t="shared" si="3"/>
        <v>-0.66941591891189567</v>
      </c>
      <c r="Q23" s="30">
        <f t="shared" si="7"/>
        <v>9.15</v>
      </c>
      <c r="R23" s="39"/>
      <c r="S23" s="39"/>
      <c r="T23" s="16"/>
      <c r="U23" s="20"/>
    </row>
    <row r="24" spans="1:21">
      <c r="A24" s="11">
        <v>545</v>
      </c>
      <c r="B24" s="10">
        <v>50</v>
      </c>
      <c r="C24" s="11"/>
      <c r="D24" s="11"/>
      <c r="E24" s="11">
        <f t="shared" si="0"/>
        <v>-545</v>
      </c>
      <c r="G24" s="5">
        <f t="shared" si="4"/>
        <v>-161.55779209595846</v>
      </c>
      <c r="H24" s="5">
        <f t="shared" si="5"/>
        <v>-146.33569846744581</v>
      </c>
      <c r="I24" s="35">
        <f t="shared" si="1"/>
        <v>5</v>
      </c>
      <c r="J24" s="48">
        <f t="shared" si="2"/>
        <v>8.4509804001425675</v>
      </c>
      <c r="K24" s="23">
        <f t="shared" si="6"/>
        <v>8.2278244347071894</v>
      </c>
      <c r="L24" s="25">
        <f t="shared" si="9"/>
        <v>8.0008234335945829</v>
      </c>
      <c r="M24" s="42">
        <f t="shared" si="10"/>
        <v>-0.22700100111260646</v>
      </c>
      <c r="N24" s="25">
        <f t="shared" si="11"/>
        <v>-0.45015696654798454</v>
      </c>
      <c r="O24" s="50"/>
      <c r="P24" s="30">
        <f t="shared" si="3"/>
        <v>-0.99032143713201748</v>
      </c>
      <c r="Q24" s="30">
        <f t="shared" si="7"/>
        <v>9.15</v>
      </c>
      <c r="R24" s="39"/>
      <c r="S24" s="39"/>
      <c r="T24" s="16"/>
    </row>
    <row r="25" spans="1:21">
      <c r="A25" s="11">
        <v>515</v>
      </c>
      <c r="B25" s="10">
        <v>50</v>
      </c>
      <c r="C25" s="11"/>
      <c r="D25" s="11"/>
      <c r="E25" s="11">
        <f t="shared" si="0"/>
        <v>-515</v>
      </c>
      <c r="G25" s="5">
        <f t="shared" si="4"/>
        <v>-131.11360483893327</v>
      </c>
      <c r="H25" s="53">
        <f t="shared" si="5"/>
        <v>-115.89151121042062</v>
      </c>
      <c r="I25" s="35">
        <f t="shared" si="1"/>
        <v>4</v>
      </c>
      <c r="J25" s="48">
        <f t="shared" si="2"/>
        <v>7.7815125038364368</v>
      </c>
      <c r="K25" s="23">
        <f t="shared" si="6"/>
        <v>8.7441643013263342</v>
      </c>
      <c r="L25" s="25">
        <f t="shared" si="9"/>
        <v>8.6277916896374318</v>
      </c>
      <c r="M25" s="42">
        <f t="shared" si="10"/>
        <v>-0.11637261168890234</v>
      </c>
      <c r="N25" s="25">
        <f t="shared" si="11"/>
        <v>0.84627918580099504</v>
      </c>
      <c r="O25" s="50"/>
      <c r="P25" s="30">
        <f t="shared" si="3"/>
        <v>-0.84784454872127013</v>
      </c>
      <c r="Q25" s="30">
        <f t="shared" si="7"/>
        <v>9.15</v>
      </c>
      <c r="R25" s="39"/>
      <c r="S25" s="39"/>
      <c r="T25" s="16"/>
    </row>
    <row r="26" spans="1:21">
      <c r="A26" s="11">
        <v>508</v>
      </c>
      <c r="B26" s="10">
        <v>50</v>
      </c>
      <c r="C26" s="11"/>
      <c r="D26" s="11"/>
      <c r="E26" s="11">
        <f t="shared" si="0"/>
        <v>-508</v>
      </c>
      <c r="G26" s="5">
        <f t="shared" si="4"/>
        <v>-100.66941758190808</v>
      </c>
      <c r="H26" s="5">
        <f t="shared" si="5"/>
        <v>-85.447323953395426</v>
      </c>
      <c r="I26" s="35">
        <f t="shared" si="1"/>
        <v>8</v>
      </c>
      <c r="J26" s="48">
        <f t="shared" si="2"/>
        <v>10</v>
      </c>
      <c r="K26" s="23">
        <f t="shared" si="6"/>
        <v>9.8474750314644179</v>
      </c>
      <c r="L26" s="25"/>
      <c r="M26" s="25"/>
      <c r="N26" s="42"/>
      <c r="O26" s="50"/>
      <c r="P26" s="30">
        <f t="shared" si="3"/>
        <v>-0.30865177322127668</v>
      </c>
      <c r="Q26" s="30">
        <f t="shared" si="7"/>
        <v>9.15</v>
      </c>
      <c r="R26" s="39"/>
      <c r="S26" s="39"/>
      <c r="T26" s="16"/>
    </row>
    <row r="27" spans="1:21">
      <c r="A27" s="11">
        <v>505</v>
      </c>
      <c r="B27" s="10">
        <v>50</v>
      </c>
      <c r="C27" s="11"/>
      <c r="D27" s="11"/>
      <c r="E27" s="11">
        <f t="shared" si="0"/>
        <v>-505</v>
      </c>
      <c r="G27" s="5">
        <f t="shared" si="4"/>
        <v>-70.225230324882887</v>
      </c>
      <c r="H27" s="5">
        <f t="shared" si="5"/>
        <v>-55.003136696370227</v>
      </c>
      <c r="I27" s="35">
        <f t="shared" si="1"/>
        <v>13</v>
      </c>
      <c r="J27" s="48">
        <f t="shared" si="2"/>
        <v>11.760912590556813</v>
      </c>
      <c r="K27" s="23">
        <f t="shared" si="6"/>
        <v>10.263937486825418</v>
      </c>
      <c r="L27" s="25"/>
      <c r="M27" s="25"/>
      <c r="N27" s="42"/>
      <c r="O27" s="50"/>
      <c r="P27" s="30">
        <f t="shared" si="3"/>
        <v>0.37496259725131392</v>
      </c>
      <c r="Q27" s="30">
        <f t="shared" si="7"/>
        <v>9.15</v>
      </c>
      <c r="R27" s="39"/>
      <c r="S27" s="39"/>
      <c r="T27" s="16"/>
    </row>
    <row r="28" spans="1:21">
      <c r="A28" s="11">
        <v>500</v>
      </c>
      <c r="B28" s="10">
        <v>20</v>
      </c>
      <c r="C28" s="11"/>
      <c r="D28" s="11"/>
      <c r="E28" s="11">
        <f t="shared" si="0"/>
        <v>-500</v>
      </c>
      <c r="G28" s="5">
        <f t="shared" si="4"/>
        <v>-39.781043067857688</v>
      </c>
      <c r="H28" s="5">
        <f t="shared" si="5"/>
        <v>-24.558949439345028</v>
      </c>
      <c r="I28" s="35">
        <f t="shared" si="1"/>
        <v>6</v>
      </c>
      <c r="J28" s="48">
        <f t="shared" si="2"/>
        <v>9.0308998699194358</v>
      </c>
      <c r="K28" s="23">
        <f t="shared" si="6"/>
        <v>10.401913104019501</v>
      </c>
      <c r="L28" s="25"/>
      <c r="M28" s="25"/>
      <c r="N28" s="42"/>
      <c r="O28" s="50"/>
      <c r="P28" s="30">
        <f t="shared" si="3"/>
        <v>0.88312780122493406</v>
      </c>
      <c r="Q28" s="30">
        <f t="shared" si="7"/>
        <v>9.15</v>
      </c>
      <c r="R28" s="39"/>
      <c r="S28" s="39"/>
      <c r="T28" s="16"/>
    </row>
    <row r="29" spans="1:21">
      <c r="A29" s="11">
        <v>500</v>
      </c>
      <c r="B29" s="10">
        <v>10</v>
      </c>
      <c r="C29" s="11"/>
      <c r="D29" s="11"/>
      <c r="E29" s="11">
        <f t="shared" si="0"/>
        <v>-500</v>
      </c>
      <c r="G29" s="5">
        <f t="shared" si="4"/>
        <v>-9.3368558108324891</v>
      </c>
      <c r="H29" s="5">
        <f t="shared" si="5"/>
        <v>5.8852378176801707</v>
      </c>
      <c r="I29" s="35">
        <f t="shared" si="1"/>
        <v>9</v>
      </c>
      <c r="J29" s="48">
        <f t="shared" si="2"/>
        <v>10.413926851582252</v>
      </c>
      <c r="K29" s="23"/>
      <c r="L29" s="25"/>
      <c r="M29" s="25"/>
      <c r="N29" s="42"/>
      <c r="O29" s="50"/>
      <c r="P29" s="30">
        <f t="shared" si="3"/>
        <v>0.97806769213317091</v>
      </c>
      <c r="Q29" s="30">
        <f t="shared" si="7"/>
        <v>9.15</v>
      </c>
    </row>
    <row r="30" spans="1:21">
      <c r="A30" s="11">
        <v>500</v>
      </c>
      <c r="B30" s="10">
        <v>50</v>
      </c>
      <c r="C30" s="11"/>
      <c r="D30" s="11"/>
      <c r="E30" s="11">
        <f t="shared" si="0"/>
        <v>-500</v>
      </c>
      <c r="G30" s="5">
        <f t="shared" si="4"/>
        <v>21.10733144619271</v>
      </c>
      <c r="H30" s="5">
        <f t="shared" si="5"/>
        <v>36.32942507470537</v>
      </c>
      <c r="J30" s="48"/>
      <c r="K30" s="23"/>
      <c r="L30" s="25"/>
      <c r="M30" s="25"/>
      <c r="N30" s="42"/>
      <c r="O30" s="50"/>
      <c r="P30" s="30">
        <f t="shared" si="3"/>
        <v>0.6153588398807045</v>
      </c>
      <c r="Q30" s="30">
        <f t="shared" si="7"/>
        <v>9.15</v>
      </c>
    </row>
    <row r="31" spans="1:21">
      <c r="A31" s="11">
        <v>500</v>
      </c>
      <c r="B31" s="10">
        <v>50</v>
      </c>
      <c r="C31" s="11"/>
      <c r="D31" s="11"/>
      <c r="E31" s="11">
        <f t="shared" si="0"/>
        <v>-500</v>
      </c>
      <c r="H31" s="5">
        <f t="shared" si="5"/>
        <v>66.773612331730561</v>
      </c>
      <c r="J31" s="48"/>
      <c r="K31" s="23"/>
      <c r="L31" s="25"/>
      <c r="M31" s="25"/>
      <c r="N31" s="42"/>
      <c r="O31" s="50"/>
      <c r="P31" s="30">
        <f t="shared" si="3"/>
        <v>-3.5283252503660809E-2</v>
      </c>
      <c r="Q31" s="30">
        <f t="shared" si="7"/>
        <v>9.15</v>
      </c>
    </row>
    <row r="32" spans="1:21">
      <c r="A32" s="11">
        <v>500</v>
      </c>
      <c r="B32" s="10">
        <v>50</v>
      </c>
      <c r="C32" s="11"/>
      <c r="D32" s="11"/>
      <c r="E32" s="11">
        <f t="shared" si="0"/>
        <v>-500</v>
      </c>
      <c r="H32" s="5">
        <f t="shared" si="5"/>
        <v>97.217799588755753</v>
      </c>
      <c r="J32" s="48"/>
      <c r="K32" s="23"/>
      <c r="L32" s="25"/>
      <c r="M32" s="25"/>
      <c r="N32" s="42"/>
      <c r="O32" s="50"/>
      <c r="P32" s="30">
        <f t="shared" si="3"/>
        <v>-0.66941591891189089</v>
      </c>
      <c r="Q32" s="30">
        <f t="shared" si="7"/>
        <v>9.15</v>
      </c>
    </row>
    <row r="33" spans="1:17">
      <c r="A33" s="11">
        <v>470</v>
      </c>
      <c r="B33" s="10">
        <v>50</v>
      </c>
      <c r="C33" s="11"/>
      <c r="D33" s="11"/>
      <c r="E33" s="11">
        <f t="shared" si="0"/>
        <v>-470</v>
      </c>
      <c r="H33" s="5">
        <f t="shared" si="5"/>
        <v>127.66198684578094</v>
      </c>
      <c r="J33" s="48"/>
      <c r="K33" s="23"/>
      <c r="L33" s="25"/>
      <c r="M33" s="25"/>
      <c r="N33" s="42"/>
      <c r="O33" s="50"/>
      <c r="P33" s="30">
        <f t="shared" si="3"/>
        <v>-0.9903214371320167</v>
      </c>
      <c r="Q33" s="30">
        <f t="shared" si="7"/>
        <v>9.15</v>
      </c>
    </row>
    <row r="34" spans="1:17">
      <c r="A34" s="11">
        <v>470</v>
      </c>
      <c r="B34" s="10">
        <v>50</v>
      </c>
      <c r="C34" s="11"/>
      <c r="D34" s="11"/>
      <c r="E34" s="11">
        <f t="shared" si="0"/>
        <v>-470</v>
      </c>
      <c r="H34" s="5">
        <f t="shared" si="5"/>
        <v>158.10617410280614</v>
      </c>
      <c r="J34" s="48"/>
      <c r="K34" s="23"/>
      <c r="L34" s="25"/>
      <c r="M34" s="25"/>
      <c r="N34" s="42"/>
      <c r="O34" s="50"/>
      <c r="P34" s="30">
        <f t="shared" si="3"/>
        <v>-0.84784454872127313</v>
      </c>
      <c r="Q34" s="30">
        <f t="shared" si="7"/>
        <v>9.15</v>
      </c>
    </row>
    <row r="35" spans="1:17">
      <c r="A35" s="11">
        <v>470</v>
      </c>
      <c r="B35" s="10">
        <v>30</v>
      </c>
      <c r="C35" s="11"/>
      <c r="D35" s="11"/>
      <c r="E35" s="11">
        <f t="shared" si="0"/>
        <v>-470</v>
      </c>
      <c r="H35" s="5">
        <f t="shared" si="5"/>
        <v>188.55036135983133</v>
      </c>
      <c r="J35" s="48"/>
      <c r="K35" s="23"/>
      <c r="L35" s="25"/>
      <c r="M35" s="25"/>
      <c r="N35" s="42"/>
      <c r="O35" s="50"/>
      <c r="P35" s="30">
        <f t="shared" si="3"/>
        <v>-0.30865177322128284</v>
      </c>
      <c r="Q35" s="30">
        <f t="shared" si="7"/>
        <v>9.15</v>
      </c>
    </row>
    <row r="36" spans="1:17">
      <c r="A36" s="11">
        <v>455</v>
      </c>
      <c r="B36" s="10">
        <v>50</v>
      </c>
      <c r="C36" s="11"/>
      <c r="D36" s="11"/>
      <c r="E36" s="11">
        <f t="shared" si="0"/>
        <v>-455</v>
      </c>
      <c r="H36" s="5">
        <f t="shared" si="5"/>
        <v>218.99454861685652</v>
      </c>
      <c r="J36" s="48"/>
      <c r="K36" s="23"/>
      <c r="L36" s="25"/>
      <c r="M36" s="25"/>
      <c r="N36" s="42"/>
      <c r="O36" s="50"/>
      <c r="P36" s="30">
        <f t="shared" si="3"/>
        <v>0.3749625972513087</v>
      </c>
      <c r="Q36" s="30">
        <f t="shared" si="7"/>
        <v>9.15</v>
      </c>
    </row>
    <row r="37" spans="1:17">
      <c r="A37" s="11">
        <v>455</v>
      </c>
      <c r="B37" s="10">
        <v>50</v>
      </c>
      <c r="C37" s="11"/>
      <c r="D37" s="11"/>
      <c r="E37" s="11">
        <f t="shared" si="0"/>
        <v>-455</v>
      </c>
      <c r="H37" s="5">
        <f t="shared" si="5"/>
        <v>249.43873587388171</v>
      </c>
      <c r="J37" s="48"/>
      <c r="K37" s="23"/>
      <c r="L37" s="25"/>
      <c r="M37" s="25"/>
      <c r="N37" s="42"/>
      <c r="O37" s="50"/>
      <c r="P37" s="30">
        <f t="shared" si="3"/>
        <v>0.88312780122493129</v>
      </c>
      <c r="Q37" s="30">
        <f t="shared" si="7"/>
        <v>9.15</v>
      </c>
    </row>
    <row r="38" spans="1:17">
      <c r="A38" s="11">
        <v>450</v>
      </c>
      <c r="B38" s="10">
        <v>10</v>
      </c>
      <c r="C38" s="11"/>
      <c r="D38" s="11"/>
      <c r="E38" s="11">
        <f t="shared" si="0"/>
        <v>-450</v>
      </c>
      <c r="H38" s="5">
        <f t="shared" si="5"/>
        <v>279.88292313090693</v>
      </c>
      <c r="J38" s="48"/>
      <c r="K38" s="23"/>
      <c r="L38" s="25"/>
      <c r="M38" s="25"/>
      <c r="N38" s="42"/>
      <c r="O38" s="50"/>
      <c r="P38" s="30">
        <f t="shared" si="3"/>
        <v>0.97806769213317235</v>
      </c>
      <c r="Q38" s="30">
        <f t="shared" si="7"/>
        <v>9.15</v>
      </c>
    </row>
    <row r="39" spans="1:17">
      <c r="A39" s="11">
        <v>450</v>
      </c>
      <c r="B39" s="10">
        <v>50</v>
      </c>
      <c r="C39" s="11"/>
      <c r="D39" s="11"/>
      <c r="E39" s="11">
        <f t="shared" si="0"/>
        <v>-450</v>
      </c>
      <c r="H39" s="5">
        <f t="shared" si="5"/>
        <v>310.32711038793212</v>
      </c>
      <c r="J39" s="48"/>
      <c r="K39" s="23"/>
      <c r="L39" s="25"/>
      <c r="M39" s="25"/>
      <c r="N39" s="42"/>
      <c r="O39" s="50"/>
      <c r="P39" s="30">
        <f t="shared" si="3"/>
        <v>0.61535883988071038</v>
      </c>
      <c r="Q39" s="30">
        <f t="shared" si="7"/>
        <v>9.15</v>
      </c>
    </row>
    <row r="40" spans="1:17">
      <c r="A40" s="11">
        <v>445</v>
      </c>
      <c r="B40" s="10">
        <v>2</v>
      </c>
      <c r="C40" s="11"/>
      <c r="D40" s="11"/>
      <c r="E40" s="11">
        <f t="shared" si="0"/>
        <v>-445</v>
      </c>
      <c r="J40" s="48"/>
      <c r="K40" s="23"/>
      <c r="L40" s="25"/>
      <c r="M40" s="25"/>
      <c r="N40" s="42"/>
      <c r="O40" s="50"/>
    </row>
    <row r="41" spans="1:17">
      <c r="A41" s="11">
        <v>430</v>
      </c>
      <c r="B41" s="10">
        <v>25</v>
      </c>
      <c r="C41" s="11"/>
      <c r="D41" s="11"/>
      <c r="E41" s="11">
        <f t="shared" si="0"/>
        <v>-430</v>
      </c>
      <c r="J41" s="48"/>
      <c r="K41" s="23"/>
      <c r="L41" s="25"/>
      <c r="M41" s="25"/>
      <c r="N41" s="42"/>
      <c r="O41" s="50"/>
    </row>
    <row r="42" spans="1:17">
      <c r="A42" s="11">
        <v>430</v>
      </c>
      <c r="B42" s="10">
        <v>50</v>
      </c>
      <c r="C42" s="11"/>
      <c r="D42" s="11"/>
      <c r="E42" s="11">
        <f t="shared" si="0"/>
        <v>-430</v>
      </c>
      <c r="J42" s="48"/>
      <c r="K42" s="23"/>
      <c r="L42" s="25"/>
      <c r="M42" s="25"/>
      <c r="N42" s="42"/>
      <c r="O42" s="50"/>
    </row>
    <row r="43" spans="1:17">
      <c r="A43" s="11">
        <v>400</v>
      </c>
      <c r="B43" s="10">
        <v>50</v>
      </c>
      <c r="C43" s="11"/>
      <c r="D43" s="11"/>
      <c r="E43" s="11">
        <f t="shared" si="0"/>
        <v>-400</v>
      </c>
      <c r="J43" s="48"/>
      <c r="K43" s="23"/>
      <c r="L43" s="25"/>
      <c r="M43" s="25"/>
      <c r="N43" s="42"/>
      <c r="O43" s="50"/>
    </row>
    <row r="44" spans="1:17">
      <c r="A44" s="11">
        <v>400</v>
      </c>
      <c r="B44" s="10">
        <v>50</v>
      </c>
      <c r="C44" s="11"/>
      <c r="D44" s="11"/>
      <c r="E44" s="11">
        <f t="shared" si="0"/>
        <v>-400</v>
      </c>
      <c r="J44" s="48"/>
      <c r="K44" s="23"/>
      <c r="L44" s="25"/>
      <c r="M44" s="25"/>
      <c r="N44" s="42"/>
      <c r="O44" s="50"/>
    </row>
    <row r="45" spans="1:17">
      <c r="A45" s="11">
        <v>396</v>
      </c>
      <c r="B45" s="10">
        <v>20</v>
      </c>
      <c r="C45" s="11"/>
      <c r="D45" s="11"/>
      <c r="E45" s="11">
        <f t="shared" si="0"/>
        <v>-396</v>
      </c>
      <c r="J45" s="48"/>
      <c r="K45" s="23"/>
      <c r="L45" s="25"/>
      <c r="M45" s="25"/>
      <c r="N45" s="42"/>
      <c r="O45" s="50"/>
    </row>
    <row r="46" spans="1:17">
      <c r="A46" s="11">
        <v>395</v>
      </c>
      <c r="B46" s="10">
        <v>25</v>
      </c>
      <c r="C46" s="11"/>
      <c r="D46" s="11"/>
      <c r="E46" s="11">
        <f t="shared" si="0"/>
        <v>-395</v>
      </c>
      <c r="J46" s="48"/>
      <c r="K46" s="23"/>
      <c r="L46" s="25"/>
      <c r="M46" s="25"/>
      <c r="N46" s="42"/>
      <c r="O46" s="50"/>
    </row>
    <row r="47" spans="1:17">
      <c r="A47" s="11">
        <v>380</v>
      </c>
      <c r="B47" s="10">
        <v>5</v>
      </c>
      <c r="C47" s="11"/>
      <c r="D47" s="11"/>
      <c r="E47" s="11">
        <f t="shared" si="0"/>
        <v>-380</v>
      </c>
      <c r="J47" s="48"/>
      <c r="K47" s="23"/>
      <c r="L47" s="25"/>
      <c r="M47" s="25"/>
      <c r="N47" s="42"/>
      <c r="O47" s="50"/>
    </row>
    <row r="48" spans="1:17">
      <c r="A48" s="11">
        <v>378</v>
      </c>
      <c r="B48" s="10">
        <v>5</v>
      </c>
      <c r="C48" s="11"/>
      <c r="D48" s="11"/>
      <c r="E48" s="11">
        <f t="shared" si="0"/>
        <v>-378</v>
      </c>
      <c r="J48" s="48"/>
      <c r="K48" s="23"/>
      <c r="L48" s="25"/>
      <c r="M48" s="25"/>
      <c r="N48" s="42"/>
      <c r="O48" s="50"/>
    </row>
    <row r="49" spans="1:15">
      <c r="A49" s="11">
        <v>376.8</v>
      </c>
      <c r="B49" s="10">
        <v>1.7</v>
      </c>
      <c r="C49" s="11"/>
      <c r="D49" s="11"/>
      <c r="E49" s="11">
        <f t="shared" si="0"/>
        <v>-376.8</v>
      </c>
      <c r="J49" s="48"/>
      <c r="K49" s="23"/>
      <c r="L49" s="25"/>
      <c r="M49" s="25"/>
      <c r="N49" s="42"/>
      <c r="O49" s="50"/>
    </row>
    <row r="50" spans="1:15">
      <c r="A50" s="11">
        <v>364</v>
      </c>
      <c r="B50" s="10">
        <v>8</v>
      </c>
      <c r="C50" s="11"/>
      <c r="D50" s="11"/>
      <c r="E50" s="11">
        <f t="shared" si="0"/>
        <v>-364</v>
      </c>
      <c r="J50" s="48"/>
      <c r="K50" s="23"/>
      <c r="L50" s="25"/>
      <c r="M50" s="25"/>
      <c r="N50" s="42"/>
      <c r="O50" s="50"/>
    </row>
    <row r="51" spans="1:15">
      <c r="A51" s="11">
        <v>360</v>
      </c>
      <c r="B51" s="10">
        <v>20</v>
      </c>
      <c r="C51" s="11"/>
      <c r="D51" s="11"/>
      <c r="E51" s="11">
        <f t="shared" si="0"/>
        <v>-360</v>
      </c>
      <c r="J51" s="48"/>
      <c r="K51" s="23"/>
      <c r="L51" s="25"/>
      <c r="M51" s="25"/>
      <c r="N51" s="42"/>
      <c r="O51" s="50"/>
    </row>
    <row r="52" spans="1:15">
      <c r="A52" s="11">
        <v>360</v>
      </c>
      <c r="B52" s="10">
        <v>50</v>
      </c>
      <c r="C52" s="11"/>
      <c r="D52" s="11"/>
      <c r="E52" s="11">
        <f t="shared" si="0"/>
        <v>-360</v>
      </c>
      <c r="J52" s="48"/>
      <c r="K52" s="23"/>
      <c r="L52" s="25"/>
      <c r="M52" s="25"/>
      <c r="N52" s="42"/>
      <c r="O52" s="50"/>
    </row>
    <row r="53" spans="1:15">
      <c r="A53" s="11">
        <v>351</v>
      </c>
      <c r="B53" s="10">
        <v>20</v>
      </c>
      <c r="C53" s="11"/>
      <c r="D53" s="11"/>
      <c r="E53" s="11">
        <f t="shared" si="0"/>
        <v>-351</v>
      </c>
      <c r="J53" s="48"/>
      <c r="K53" s="23"/>
      <c r="L53" s="25"/>
      <c r="M53" s="25"/>
      <c r="N53" s="42"/>
      <c r="O53" s="50"/>
    </row>
    <row r="54" spans="1:15">
      <c r="A54" s="11">
        <v>345</v>
      </c>
      <c r="B54" s="10">
        <v>50</v>
      </c>
      <c r="C54" s="11"/>
      <c r="D54" s="11"/>
      <c r="E54" s="11">
        <f t="shared" si="0"/>
        <v>-345</v>
      </c>
      <c r="J54" s="48"/>
      <c r="K54" s="23"/>
      <c r="L54" s="25"/>
      <c r="M54" s="25"/>
      <c r="N54" s="42"/>
      <c r="O54" s="50"/>
    </row>
    <row r="55" spans="1:15">
      <c r="A55" s="11">
        <v>345</v>
      </c>
      <c r="B55" s="10">
        <v>50</v>
      </c>
      <c r="C55" s="11"/>
      <c r="D55" s="11"/>
      <c r="E55" s="11">
        <f t="shared" si="0"/>
        <v>-345</v>
      </c>
      <c r="J55" s="48"/>
      <c r="K55" s="23"/>
      <c r="L55" s="25"/>
      <c r="M55" s="25"/>
      <c r="N55" s="25"/>
      <c r="O55" s="27"/>
    </row>
    <row r="56" spans="1:15">
      <c r="A56" s="11">
        <v>342</v>
      </c>
      <c r="B56" s="10">
        <v>15</v>
      </c>
      <c r="C56" s="11"/>
      <c r="D56" s="11"/>
      <c r="E56" s="11">
        <f t="shared" si="0"/>
        <v>-342</v>
      </c>
    </row>
    <row r="57" spans="1:15">
      <c r="A57" s="11">
        <v>320</v>
      </c>
      <c r="B57" s="10">
        <v>80</v>
      </c>
      <c r="C57" s="11"/>
      <c r="D57" s="11"/>
      <c r="E57" s="11">
        <f t="shared" si="0"/>
        <v>-320</v>
      </c>
    </row>
    <row r="58" spans="1:15">
      <c r="A58" s="11">
        <v>320</v>
      </c>
      <c r="B58" s="10">
        <v>50</v>
      </c>
      <c r="C58" s="11"/>
      <c r="D58" s="11"/>
      <c r="E58" s="11">
        <f t="shared" si="0"/>
        <v>-320</v>
      </c>
    </row>
    <row r="59" spans="1:15">
      <c r="A59" s="11">
        <v>300</v>
      </c>
      <c r="B59" s="10">
        <v>50</v>
      </c>
      <c r="C59" s="11"/>
      <c r="D59" s="11"/>
      <c r="E59" s="11">
        <f t="shared" si="0"/>
        <v>-300</v>
      </c>
    </row>
    <row r="60" spans="1:15">
      <c r="A60" s="11">
        <v>300</v>
      </c>
      <c r="B60" s="10">
        <v>50</v>
      </c>
      <c r="C60" s="11"/>
      <c r="D60" s="11"/>
      <c r="E60" s="11">
        <f t="shared" si="0"/>
        <v>-300</v>
      </c>
    </row>
    <row r="61" spans="1:15">
      <c r="A61" s="11">
        <v>300</v>
      </c>
      <c r="B61" s="10">
        <v>50</v>
      </c>
      <c r="C61" s="11"/>
      <c r="D61" s="11"/>
      <c r="E61" s="11">
        <f t="shared" si="0"/>
        <v>-300</v>
      </c>
    </row>
    <row r="62" spans="1:15">
      <c r="A62" s="11">
        <v>300</v>
      </c>
      <c r="B62" s="10">
        <v>50</v>
      </c>
      <c r="C62" s="11"/>
      <c r="D62" s="11"/>
      <c r="E62" s="11">
        <f t="shared" si="0"/>
        <v>-300</v>
      </c>
    </row>
    <row r="63" spans="1:15">
      <c r="A63" s="11">
        <v>300</v>
      </c>
      <c r="B63" s="10">
        <v>50</v>
      </c>
      <c r="C63" s="11"/>
      <c r="D63" s="11"/>
      <c r="E63" s="11">
        <f t="shared" si="0"/>
        <v>-300</v>
      </c>
    </row>
    <row r="64" spans="1:15">
      <c r="A64" s="11">
        <v>290</v>
      </c>
      <c r="B64" s="10">
        <v>35</v>
      </c>
      <c r="C64" s="11"/>
      <c r="D64" s="11"/>
      <c r="E64" s="11">
        <f t="shared" si="0"/>
        <v>-290</v>
      </c>
    </row>
    <row r="65" spans="1:5">
      <c r="A65" s="11">
        <v>290</v>
      </c>
      <c r="B65" s="10">
        <v>20</v>
      </c>
      <c r="C65" s="11"/>
      <c r="D65" s="11"/>
      <c r="E65" s="11">
        <f t="shared" si="0"/>
        <v>-290</v>
      </c>
    </row>
    <row r="66" spans="1:5">
      <c r="A66" s="11">
        <v>290</v>
      </c>
      <c r="B66" s="10">
        <v>20</v>
      </c>
      <c r="C66" s="11"/>
      <c r="D66" s="11"/>
      <c r="E66" s="11">
        <f t="shared" ref="E66:E129" si="12">-A66</f>
        <v>-290</v>
      </c>
    </row>
    <row r="67" spans="1:5">
      <c r="A67" s="11">
        <v>280</v>
      </c>
      <c r="B67" s="10">
        <v>10</v>
      </c>
      <c r="C67" s="11"/>
      <c r="D67" s="11"/>
      <c r="E67" s="11">
        <f t="shared" si="12"/>
        <v>-280</v>
      </c>
    </row>
    <row r="68" spans="1:5">
      <c r="A68" s="11">
        <v>280</v>
      </c>
      <c r="B68" s="10">
        <v>50</v>
      </c>
      <c r="C68" s="11"/>
      <c r="D68" s="11"/>
      <c r="E68" s="11">
        <f t="shared" si="12"/>
        <v>-280</v>
      </c>
    </row>
    <row r="69" spans="1:5">
      <c r="A69" s="11">
        <v>250</v>
      </c>
      <c r="B69" s="10">
        <v>80</v>
      </c>
      <c r="C69" s="11"/>
      <c r="D69" s="11"/>
      <c r="E69" s="11">
        <f t="shared" si="12"/>
        <v>-250</v>
      </c>
    </row>
    <row r="70" spans="1:5">
      <c r="A70" s="11">
        <v>250</v>
      </c>
      <c r="B70" s="10">
        <v>50</v>
      </c>
      <c r="C70" s="11"/>
      <c r="D70" s="11"/>
      <c r="E70" s="11">
        <f t="shared" si="12"/>
        <v>-250</v>
      </c>
    </row>
    <row r="71" spans="1:5">
      <c r="A71" s="11">
        <v>244</v>
      </c>
      <c r="B71" s="10">
        <v>3.2</v>
      </c>
      <c r="C71" s="11"/>
      <c r="D71" s="11"/>
      <c r="E71" s="11">
        <f t="shared" si="12"/>
        <v>-244</v>
      </c>
    </row>
    <row r="72" spans="1:5">
      <c r="A72" s="11">
        <v>230</v>
      </c>
      <c r="B72" s="10">
        <v>50</v>
      </c>
      <c r="C72" s="11"/>
      <c r="D72" s="11"/>
      <c r="E72" s="11">
        <f t="shared" si="12"/>
        <v>-230</v>
      </c>
    </row>
    <row r="73" spans="1:5">
      <c r="A73" s="11">
        <v>220</v>
      </c>
      <c r="B73" s="10">
        <v>32</v>
      </c>
      <c r="C73" s="11"/>
      <c r="D73" s="11"/>
      <c r="E73" s="11">
        <f t="shared" si="12"/>
        <v>-220</v>
      </c>
    </row>
    <row r="74" spans="1:5">
      <c r="A74" s="11">
        <v>214</v>
      </c>
      <c r="B74" s="10">
        <v>8</v>
      </c>
      <c r="C74" s="11"/>
      <c r="D74" s="11"/>
      <c r="E74" s="11">
        <f t="shared" si="12"/>
        <v>-214</v>
      </c>
    </row>
    <row r="75" spans="1:5">
      <c r="A75" s="11">
        <v>214</v>
      </c>
      <c r="B75" s="10">
        <v>1</v>
      </c>
      <c r="C75" s="11"/>
      <c r="D75" s="11"/>
      <c r="E75" s="11">
        <f t="shared" si="12"/>
        <v>-214</v>
      </c>
    </row>
    <row r="76" spans="1:5">
      <c r="A76" s="11">
        <v>200</v>
      </c>
      <c r="B76" s="10">
        <v>100</v>
      </c>
      <c r="C76" s="11"/>
      <c r="D76" s="11"/>
      <c r="E76" s="11">
        <f t="shared" si="12"/>
        <v>-200</v>
      </c>
    </row>
    <row r="77" spans="1:5">
      <c r="A77" s="11">
        <v>200</v>
      </c>
      <c r="B77" s="10">
        <v>25</v>
      </c>
      <c r="C77" s="11"/>
      <c r="D77" s="11"/>
      <c r="E77" s="11">
        <f t="shared" si="12"/>
        <v>-200</v>
      </c>
    </row>
    <row r="78" spans="1:5">
      <c r="A78" s="11">
        <v>200</v>
      </c>
      <c r="B78" s="10">
        <v>50</v>
      </c>
      <c r="C78" s="11"/>
      <c r="D78" s="11"/>
      <c r="E78" s="11">
        <f t="shared" si="12"/>
        <v>-200</v>
      </c>
    </row>
    <row r="79" spans="1:5">
      <c r="A79" s="11">
        <v>190</v>
      </c>
      <c r="B79" s="10">
        <v>30</v>
      </c>
      <c r="C79" s="11"/>
      <c r="D79" s="11"/>
      <c r="E79" s="11">
        <f t="shared" si="12"/>
        <v>-190</v>
      </c>
    </row>
    <row r="80" spans="1:5">
      <c r="A80" s="11">
        <v>190</v>
      </c>
      <c r="B80" s="10">
        <v>20</v>
      </c>
      <c r="C80" s="11"/>
      <c r="D80" s="11"/>
      <c r="E80" s="11">
        <f t="shared" si="12"/>
        <v>-190</v>
      </c>
    </row>
    <row r="81" spans="1:5">
      <c r="A81" s="11">
        <v>180</v>
      </c>
      <c r="B81" s="10">
        <v>50</v>
      </c>
      <c r="C81" s="11"/>
      <c r="D81" s="11"/>
      <c r="E81" s="11">
        <f t="shared" si="12"/>
        <v>-180</v>
      </c>
    </row>
    <row r="82" spans="1:5">
      <c r="A82" s="11">
        <v>170</v>
      </c>
      <c r="B82" s="10">
        <v>50</v>
      </c>
      <c r="C82" s="11"/>
      <c r="D82" s="11"/>
      <c r="E82" s="11">
        <f t="shared" si="12"/>
        <v>-170</v>
      </c>
    </row>
    <row r="83" spans="1:5">
      <c r="A83" s="11">
        <v>169</v>
      </c>
      <c r="B83" s="10">
        <v>7</v>
      </c>
      <c r="C83" s="11"/>
      <c r="D83" s="11"/>
      <c r="E83" s="11">
        <f t="shared" si="12"/>
        <v>-169</v>
      </c>
    </row>
    <row r="84" spans="1:5">
      <c r="A84" s="11">
        <v>167</v>
      </c>
      <c r="B84" s="10">
        <v>3</v>
      </c>
      <c r="C84" s="11"/>
      <c r="D84" s="11"/>
      <c r="E84" s="11">
        <f t="shared" si="12"/>
        <v>-167</v>
      </c>
    </row>
    <row r="85" spans="1:5">
      <c r="A85" s="11">
        <v>165</v>
      </c>
      <c r="B85" s="10">
        <v>5</v>
      </c>
      <c r="C85" s="11"/>
      <c r="D85" s="11"/>
      <c r="E85" s="11">
        <f t="shared" si="12"/>
        <v>-165</v>
      </c>
    </row>
    <row r="86" spans="1:5">
      <c r="A86" s="11">
        <v>160</v>
      </c>
      <c r="B86" s="10">
        <v>10</v>
      </c>
      <c r="C86" s="11"/>
      <c r="D86" s="11"/>
      <c r="E86" s="11">
        <f t="shared" si="12"/>
        <v>-160</v>
      </c>
    </row>
    <row r="87" spans="1:5">
      <c r="A87" s="11">
        <v>150</v>
      </c>
      <c r="B87" s="10">
        <v>70</v>
      </c>
      <c r="C87" s="11"/>
      <c r="D87" s="11"/>
      <c r="E87" s="11">
        <f t="shared" si="12"/>
        <v>-150</v>
      </c>
    </row>
    <row r="88" spans="1:5">
      <c r="A88" s="11">
        <v>150</v>
      </c>
      <c r="B88" s="10">
        <v>20</v>
      </c>
      <c r="C88" s="11"/>
      <c r="D88" s="11"/>
      <c r="E88" s="11">
        <f t="shared" si="12"/>
        <v>-150</v>
      </c>
    </row>
    <row r="89" spans="1:5">
      <c r="A89" s="11">
        <v>145</v>
      </c>
      <c r="B89" s="10">
        <v>0.8</v>
      </c>
      <c r="C89" s="11"/>
      <c r="D89" s="11"/>
      <c r="E89" s="11">
        <f t="shared" si="12"/>
        <v>-145</v>
      </c>
    </row>
    <row r="90" spans="1:5">
      <c r="A90" s="11">
        <v>142.5</v>
      </c>
      <c r="B90" s="10">
        <v>0.8</v>
      </c>
      <c r="C90" s="11"/>
      <c r="D90" s="11"/>
      <c r="E90" s="11">
        <f t="shared" si="12"/>
        <v>-142.5</v>
      </c>
    </row>
    <row r="91" spans="1:5">
      <c r="A91" s="11">
        <v>142</v>
      </c>
      <c r="B91" s="10">
        <v>2.6</v>
      </c>
      <c r="C91" s="11"/>
      <c r="D91" s="11"/>
      <c r="E91" s="11">
        <f t="shared" si="12"/>
        <v>-142</v>
      </c>
    </row>
    <row r="92" spans="1:5">
      <c r="A92" s="11">
        <v>128</v>
      </c>
      <c r="B92" s="10">
        <v>5</v>
      </c>
      <c r="C92" s="11"/>
      <c r="D92" s="11"/>
      <c r="E92" s="11">
        <f t="shared" si="12"/>
        <v>-128</v>
      </c>
    </row>
    <row r="93" spans="1:5">
      <c r="A93" s="11">
        <v>128</v>
      </c>
      <c r="B93" s="10">
        <v>2.2999999999999998</v>
      </c>
      <c r="C93" s="11"/>
      <c r="D93" s="11"/>
      <c r="E93" s="11">
        <f t="shared" si="12"/>
        <v>-128</v>
      </c>
    </row>
    <row r="94" spans="1:5">
      <c r="A94" s="11">
        <v>121</v>
      </c>
      <c r="B94" s="10">
        <v>10</v>
      </c>
      <c r="C94" s="11"/>
      <c r="D94" s="11"/>
      <c r="E94" s="11">
        <f t="shared" si="12"/>
        <v>-121</v>
      </c>
    </row>
    <row r="95" spans="1:5">
      <c r="A95" s="11">
        <v>120</v>
      </c>
      <c r="B95" s="10">
        <v>50</v>
      </c>
      <c r="C95" s="11"/>
      <c r="D95" s="11"/>
      <c r="E95" s="11">
        <f t="shared" si="12"/>
        <v>-120</v>
      </c>
    </row>
    <row r="96" spans="1:5">
      <c r="A96" s="11">
        <v>120</v>
      </c>
      <c r="B96" s="10">
        <v>50</v>
      </c>
      <c r="C96" s="11"/>
      <c r="D96" s="11"/>
      <c r="E96" s="11">
        <f t="shared" si="12"/>
        <v>-120</v>
      </c>
    </row>
    <row r="97" spans="1:5">
      <c r="A97" s="11">
        <v>115</v>
      </c>
      <c r="B97" s="10">
        <v>10</v>
      </c>
      <c r="C97" s="11"/>
      <c r="D97" s="11"/>
      <c r="E97" s="11">
        <f t="shared" si="12"/>
        <v>-115</v>
      </c>
    </row>
    <row r="98" spans="1:5">
      <c r="A98" s="11">
        <v>110</v>
      </c>
      <c r="B98" s="10">
        <v>50</v>
      </c>
      <c r="C98" s="11"/>
      <c r="D98" s="11"/>
      <c r="E98" s="11">
        <f t="shared" si="12"/>
        <v>-110</v>
      </c>
    </row>
    <row r="99" spans="1:5">
      <c r="A99" s="11">
        <v>100</v>
      </c>
      <c r="B99" s="10">
        <v>50</v>
      </c>
      <c r="C99" s="11"/>
      <c r="D99" s="11"/>
      <c r="E99" s="11">
        <f t="shared" si="12"/>
        <v>-100</v>
      </c>
    </row>
    <row r="100" spans="1:5">
      <c r="A100" s="11">
        <v>99</v>
      </c>
      <c r="B100" s="10">
        <v>4</v>
      </c>
      <c r="C100" s="11"/>
      <c r="D100" s="11"/>
      <c r="E100" s="11">
        <f t="shared" si="12"/>
        <v>-99</v>
      </c>
    </row>
    <row r="101" spans="1:5">
      <c r="A101" s="11">
        <v>97</v>
      </c>
      <c r="B101" s="10">
        <v>50</v>
      </c>
      <c r="C101" s="11"/>
      <c r="D101" s="11"/>
      <c r="E101" s="11">
        <f t="shared" si="12"/>
        <v>-97</v>
      </c>
    </row>
    <row r="102" spans="1:5">
      <c r="A102" s="11">
        <v>95</v>
      </c>
      <c r="B102" s="10">
        <v>50</v>
      </c>
      <c r="C102" s="11"/>
      <c r="D102" s="11"/>
      <c r="E102" s="11">
        <f t="shared" si="12"/>
        <v>-95</v>
      </c>
    </row>
    <row r="103" spans="1:5">
      <c r="A103" s="11">
        <v>91</v>
      </c>
      <c r="B103" s="10">
        <v>7</v>
      </c>
      <c r="C103" s="11"/>
      <c r="D103" s="11"/>
      <c r="E103" s="11">
        <f t="shared" si="12"/>
        <v>-91</v>
      </c>
    </row>
    <row r="104" spans="1:5">
      <c r="A104" s="11">
        <v>89</v>
      </c>
      <c r="B104" s="10">
        <v>2.7</v>
      </c>
      <c r="C104" s="11"/>
      <c r="D104" s="11"/>
      <c r="E104" s="11">
        <f t="shared" si="12"/>
        <v>-89</v>
      </c>
    </row>
    <row r="105" spans="1:5">
      <c r="A105" s="11">
        <v>81</v>
      </c>
      <c r="B105" s="10">
        <v>1.5</v>
      </c>
      <c r="C105" s="11"/>
      <c r="D105" s="11"/>
      <c r="E105" s="11">
        <f t="shared" si="12"/>
        <v>-81</v>
      </c>
    </row>
    <row r="106" spans="1:5">
      <c r="A106" s="11">
        <v>80</v>
      </c>
      <c r="B106" s="10">
        <v>20</v>
      </c>
      <c r="C106" s="11"/>
      <c r="D106" s="11"/>
      <c r="E106" s="11">
        <f t="shared" si="12"/>
        <v>-80</v>
      </c>
    </row>
    <row r="107" spans="1:5">
      <c r="A107" s="11">
        <v>75</v>
      </c>
      <c r="B107" s="10">
        <v>75</v>
      </c>
      <c r="C107" s="11"/>
      <c r="D107" s="11"/>
      <c r="E107" s="11">
        <f t="shared" si="12"/>
        <v>-75</v>
      </c>
    </row>
    <row r="108" spans="1:5">
      <c r="A108" s="11">
        <v>74.099999999999994</v>
      </c>
      <c r="B108" s="10">
        <v>0.1</v>
      </c>
      <c r="C108" s="11"/>
      <c r="D108" s="11"/>
      <c r="E108" s="11">
        <f t="shared" si="12"/>
        <v>-74.099999999999994</v>
      </c>
    </row>
    <row r="109" spans="1:5">
      <c r="A109" s="11">
        <v>73.3</v>
      </c>
      <c r="B109" s="10">
        <v>5.3</v>
      </c>
      <c r="C109" s="11"/>
      <c r="D109" s="11"/>
      <c r="E109" s="11">
        <f t="shared" si="12"/>
        <v>-73.3</v>
      </c>
    </row>
    <row r="110" spans="1:5">
      <c r="A110" s="11">
        <v>70.3</v>
      </c>
      <c r="B110" s="10">
        <v>2.2000000000000002</v>
      </c>
      <c r="C110" s="11"/>
      <c r="D110" s="11"/>
      <c r="E110" s="11">
        <f t="shared" si="12"/>
        <v>-70.3</v>
      </c>
    </row>
    <row r="111" spans="1:5">
      <c r="A111" s="11">
        <v>70</v>
      </c>
      <c r="B111" s="10">
        <v>50</v>
      </c>
      <c r="C111" s="11"/>
      <c r="D111" s="11"/>
      <c r="E111" s="11">
        <f t="shared" si="12"/>
        <v>-70</v>
      </c>
    </row>
    <row r="112" spans="1:5">
      <c r="A112" s="11">
        <v>70</v>
      </c>
      <c r="B112" s="10">
        <v>50</v>
      </c>
      <c r="C112" s="11"/>
      <c r="D112" s="11"/>
      <c r="E112" s="11">
        <f t="shared" si="12"/>
        <v>-70</v>
      </c>
    </row>
    <row r="113" spans="1:5">
      <c r="A113" s="11">
        <v>70</v>
      </c>
      <c r="B113" s="10">
        <v>50</v>
      </c>
      <c r="C113" s="11"/>
      <c r="D113" s="11"/>
      <c r="E113" s="11">
        <f t="shared" si="12"/>
        <v>-70</v>
      </c>
    </row>
    <row r="114" spans="1:5">
      <c r="A114" s="11">
        <v>70</v>
      </c>
      <c r="B114" s="10">
        <v>50</v>
      </c>
      <c r="C114" s="11"/>
      <c r="D114" s="11"/>
      <c r="E114" s="11">
        <f t="shared" si="12"/>
        <v>-70</v>
      </c>
    </row>
    <row r="115" spans="1:5">
      <c r="A115" s="11">
        <v>65.17</v>
      </c>
      <c r="B115" s="10">
        <v>0.64</v>
      </c>
      <c r="C115" s="11"/>
      <c r="D115" s="11"/>
      <c r="E115" s="11">
        <f t="shared" si="12"/>
        <v>-65.17</v>
      </c>
    </row>
    <row r="116" spans="1:5">
      <c r="A116" s="11">
        <v>65</v>
      </c>
      <c r="B116" s="10">
        <v>50</v>
      </c>
      <c r="C116" s="11"/>
      <c r="D116" s="11"/>
      <c r="E116" s="11">
        <f t="shared" si="12"/>
        <v>-65</v>
      </c>
    </row>
    <row r="117" spans="1:5">
      <c r="A117" s="11">
        <v>65</v>
      </c>
      <c r="B117" s="10">
        <v>50</v>
      </c>
      <c r="C117" s="11"/>
      <c r="D117" s="11"/>
      <c r="E117" s="11">
        <f t="shared" si="12"/>
        <v>-65</v>
      </c>
    </row>
    <row r="118" spans="1:5">
      <c r="A118" s="11">
        <v>64.98</v>
      </c>
      <c r="B118" s="10">
        <v>0.05</v>
      </c>
      <c r="C118" s="11"/>
      <c r="D118" s="11"/>
      <c r="E118" s="11">
        <f t="shared" si="12"/>
        <v>-64.98</v>
      </c>
    </row>
    <row r="119" spans="1:5">
      <c r="A119" s="11">
        <v>60</v>
      </c>
      <c r="B119" s="10">
        <v>50</v>
      </c>
      <c r="C119" s="11"/>
      <c r="D119" s="11"/>
      <c r="E119" s="11">
        <f t="shared" si="12"/>
        <v>-60</v>
      </c>
    </row>
    <row r="120" spans="1:5">
      <c r="A120" s="11">
        <v>58</v>
      </c>
      <c r="B120" s="10">
        <v>2</v>
      </c>
      <c r="C120" s="11"/>
      <c r="D120" s="11"/>
      <c r="E120" s="11">
        <f t="shared" si="12"/>
        <v>-58</v>
      </c>
    </row>
    <row r="121" spans="1:5">
      <c r="A121" s="11">
        <v>46.5</v>
      </c>
      <c r="B121" s="10">
        <v>10</v>
      </c>
      <c r="C121" s="11"/>
      <c r="D121" s="11"/>
      <c r="E121" s="11">
        <f t="shared" si="12"/>
        <v>-46.5</v>
      </c>
    </row>
    <row r="122" spans="1:5">
      <c r="A122" s="11">
        <v>50.5</v>
      </c>
      <c r="B122" s="10">
        <v>0.76</v>
      </c>
      <c r="C122" s="11"/>
      <c r="D122" s="11"/>
      <c r="E122" s="11">
        <f t="shared" si="12"/>
        <v>-50.5</v>
      </c>
    </row>
    <row r="123" spans="1:5">
      <c r="A123" s="11">
        <v>50</v>
      </c>
      <c r="B123" s="10">
        <v>50</v>
      </c>
      <c r="C123" s="11"/>
      <c r="D123" s="11"/>
      <c r="E123" s="11">
        <f t="shared" si="12"/>
        <v>-50</v>
      </c>
    </row>
    <row r="124" spans="1:5">
      <c r="A124" s="11">
        <v>49</v>
      </c>
      <c r="B124" s="10">
        <v>0.2</v>
      </c>
      <c r="C124" s="11"/>
      <c r="D124" s="11"/>
      <c r="E124" s="11">
        <f t="shared" si="12"/>
        <v>-49</v>
      </c>
    </row>
    <row r="125" spans="1:5">
      <c r="A125" s="11">
        <v>49</v>
      </c>
      <c r="B125" s="10">
        <v>0.2</v>
      </c>
      <c r="C125" s="11"/>
      <c r="D125" s="11"/>
      <c r="E125" s="11">
        <f t="shared" si="12"/>
        <v>-49</v>
      </c>
    </row>
    <row r="126" spans="1:5">
      <c r="A126" s="11">
        <v>46</v>
      </c>
      <c r="B126" s="10">
        <v>7</v>
      </c>
      <c r="C126" s="11"/>
      <c r="D126" s="11"/>
      <c r="E126" s="11">
        <f t="shared" si="12"/>
        <v>-46</v>
      </c>
    </row>
    <row r="127" spans="1:5">
      <c r="A127" s="11">
        <v>46</v>
      </c>
      <c r="B127" s="10">
        <v>3</v>
      </c>
      <c r="C127" s="11"/>
      <c r="D127" s="11"/>
      <c r="E127" s="11">
        <f t="shared" si="12"/>
        <v>-46</v>
      </c>
    </row>
    <row r="128" spans="1:5">
      <c r="A128" s="11">
        <v>45</v>
      </c>
      <c r="B128" s="10">
        <v>10</v>
      </c>
      <c r="C128" s="11"/>
      <c r="D128" s="11"/>
      <c r="E128" s="11">
        <f t="shared" si="12"/>
        <v>-45</v>
      </c>
    </row>
    <row r="129" spans="1:5">
      <c r="A129" s="11">
        <v>42.3</v>
      </c>
      <c r="B129" s="10">
        <v>1.1000000000000001</v>
      </c>
      <c r="C129" s="11"/>
      <c r="D129" s="11"/>
      <c r="E129" s="11">
        <f t="shared" si="12"/>
        <v>-42.3</v>
      </c>
    </row>
    <row r="130" spans="1:5">
      <c r="A130" s="11">
        <v>40</v>
      </c>
      <c r="B130" s="10">
        <v>20</v>
      </c>
      <c r="C130" s="11"/>
      <c r="D130" s="11"/>
      <c r="E130" s="11">
        <f t="shared" ref="E130:E149" si="13">-A130</f>
        <v>-40</v>
      </c>
    </row>
    <row r="131" spans="1:5">
      <c r="A131" s="11">
        <v>40</v>
      </c>
      <c r="B131" s="10">
        <v>20</v>
      </c>
      <c r="C131" s="11"/>
      <c r="D131" s="11"/>
      <c r="E131" s="11">
        <f t="shared" si="13"/>
        <v>-40</v>
      </c>
    </row>
    <row r="132" spans="1:5">
      <c r="A132" s="11">
        <v>39</v>
      </c>
      <c r="B132" s="10">
        <v>39</v>
      </c>
      <c r="C132" s="11"/>
      <c r="D132" s="11"/>
      <c r="E132" s="11">
        <f t="shared" si="13"/>
        <v>-39</v>
      </c>
    </row>
    <row r="133" spans="1:5">
      <c r="A133" s="11">
        <v>37.200000000000003</v>
      </c>
      <c r="B133" s="10">
        <v>1.2</v>
      </c>
      <c r="C133" s="11"/>
      <c r="D133" s="11"/>
      <c r="E133" s="11">
        <f t="shared" si="13"/>
        <v>-37.200000000000003</v>
      </c>
    </row>
    <row r="134" spans="1:5">
      <c r="A134" s="11">
        <v>36.4</v>
      </c>
      <c r="B134" s="10">
        <v>4</v>
      </c>
      <c r="C134" s="11"/>
      <c r="D134" s="11"/>
      <c r="E134" s="11">
        <f t="shared" si="13"/>
        <v>-36.4</v>
      </c>
    </row>
    <row r="135" spans="1:5">
      <c r="A135" s="11">
        <v>35</v>
      </c>
      <c r="B135" s="10">
        <v>50</v>
      </c>
      <c r="C135" s="11"/>
      <c r="D135" s="11"/>
      <c r="E135" s="11">
        <f t="shared" si="13"/>
        <v>-35</v>
      </c>
    </row>
    <row r="136" spans="1:5">
      <c r="A136" s="11">
        <v>35</v>
      </c>
      <c r="B136" s="10">
        <v>50</v>
      </c>
      <c r="C136" s="11"/>
      <c r="D136" s="11"/>
      <c r="E136" s="11">
        <f t="shared" si="13"/>
        <v>-35</v>
      </c>
    </row>
    <row r="137" spans="1:5">
      <c r="A137" s="11">
        <v>35.700000000000003</v>
      </c>
      <c r="B137" s="10">
        <v>0.2</v>
      </c>
      <c r="C137" s="11"/>
      <c r="D137" s="11"/>
      <c r="E137" s="11">
        <f t="shared" si="13"/>
        <v>-35.700000000000003</v>
      </c>
    </row>
    <row r="138" spans="1:5">
      <c r="A138" s="11">
        <v>35.299999999999997</v>
      </c>
      <c r="B138" s="10">
        <v>0.1</v>
      </c>
      <c r="C138" s="11"/>
      <c r="D138" s="11"/>
      <c r="E138" s="11">
        <f t="shared" si="13"/>
        <v>-35.299999999999997</v>
      </c>
    </row>
    <row r="139" spans="1:5">
      <c r="A139" s="11">
        <v>15.1</v>
      </c>
      <c r="B139" s="10">
        <v>0.1</v>
      </c>
      <c r="C139" s="11"/>
      <c r="D139" s="11"/>
      <c r="E139" s="11">
        <f t="shared" si="13"/>
        <v>-15.1</v>
      </c>
    </row>
    <row r="140" spans="1:5">
      <c r="A140" s="11">
        <v>15</v>
      </c>
      <c r="B140" s="10">
        <v>1</v>
      </c>
      <c r="C140" s="11"/>
      <c r="D140" s="11"/>
      <c r="E140" s="11">
        <f t="shared" si="13"/>
        <v>-15</v>
      </c>
    </row>
    <row r="141" spans="1:5">
      <c r="A141" s="11">
        <v>5</v>
      </c>
      <c r="B141" s="10">
        <v>3</v>
      </c>
      <c r="C141" s="11"/>
      <c r="D141" s="11"/>
      <c r="E141" s="11">
        <f t="shared" si="13"/>
        <v>-5</v>
      </c>
    </row>
    <row r="142" spans="1:5">
      <c r="A142" s="11">
        <v>5</v>
      </c>
      <c r="B142" s="10">
        <v>1</v>
      </c>
      <c r="C142" s="11"/>
      <c r="D142" s="11"/>
      <c r="E142" s="11">
        <f t="shared" si="13"/>
        <v>-5</v>
      </c>
    </row>
    <row r="143" spans="1:5">
      <c r="A143" s="11">
        <v>5</v>
      </c>
      <c r="B143" s="10">
        <v>5</v>
      </c>
      <c r="C143" s="11"/>
      <c r="D143" s="11"/>
      <c r="E143" s="11">
        <f t="shared" si="13"/>
        <v>-5</v>
      </c>
    </row>
    <row r="144" spans="1:5">
      <c r="A144" s="11">
        <v>3.7</v>
      </c>
      <c r="B144" s="10">
        <v>0.3</v>
      </c>
      <c r="C144" s="11"/>
      <c r="D144" s="11"/>
      <c r="E144" s="11">
        <f t="shared" si="13"/>
        <v>-3.7</v>
      </c>
    </row>
    <row r="145" spans="1:5">
      <c r="A145" s="11">
        <v>3.5</v>
      </c>
      <c r="B145" s="10">
        <v>0.5</v>
      </c>
      <c r="C145" s="11"/>
      <c r="D145" s="11"/>
      <c r="E145" s="11">
        <f t="shared" si="13"/>
        <v>-3.5</v>
      </c>
    </row>
    <row r="146" spans="1:5">
      <c r="A146" s="11">
        <v>3</v>
      </c>
      <c r="B146" s="10">
        <v>0.3</v>
      </c>
      <c r="C146" s="11"/>
      <c r="D146" s="11"/>
      <c r="E146" s="11">
        <f t="shared" si="13"/>
        <v>-3</v>
      </c>
    </row>
    <row r="147" spans="1:5">
      <c r="A147" s="11">
        <v>3</v>
      </c>
      <c r="B147" s="10">
        <v>5</v>
      </c>
      <c r="C147" s="11"/>
      <c r="D147" s="11"/>
      <c r="E147" s="11">
        <f t="shared" si="13"/>
        <v>-3</v>
      </c>
    </row>
    <row r="148" spans="1:5">
      <c r="A148" s="11">
        <v>1.4</v>
      </c>
      <c r="B148" s="10">
        <v>0.1</v>
      </c>
      <c r="C148" s="11"/>
      <c r="D148" s="11"/>
      <c r="E148" s="11">
        <f t="shared" si="13"/>
        <v>-1.4</v>
      </c>
    </row>
    <row r="149" spans="1:5">
      <c r="A149" s="11">
        <v>1.07</v>
      </c>
      <c r="B149" s="10">
        <v>5</v>
      </c>
      <c r="C149" s="11"/>
      <c r="D149" s="11"/>
      <c r="E149" s="11">
        <f t="shared" si="13"/>
        <v>-1.07</v>
      </c>
    </row>
  </sheetData>
  <sheetProtection sheet="1" objects="1" scenarios="1"/>
  <sortState ref="A2:M584">
    <sortCondition ref="F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O10:O13"/>
  <sheetViews>
    <sheetView workbookViewId="0"/>
  </sheetViews>
  <sheetFormatPr defaultRowHeight="15"/>
  <cols>
    <col min="1" max="1" width="4.85546875" customWidth="1"/>
  </cols>
  <sheetData>
    <row r="10" spans="15:15">
      <c r="O10" t="s">
        <v>4</v>
      </c>
    </row>
    <row r="11" spans="15:15">
      <c r="O11" t="s">
        <v>5</v>
      </c>
    </row>
    <row r="12" spans="15:15">
      <c r="O12" t="s">
        <v>6</v>
      </c>
    </row>
    <row r="13" spans="15:15">
      <c r="O13" t="s">
        <v>7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36.140625" customWidth="1"/>
    <col min="2" max="2" width="10" style="4" customWidth="1"/>
    <col min="3" max="3" width="7" style="4" customWidth="1"/>
    <col min="4" max="4" width="11.28515625" style="4" customWidth="1"/>
  </cols>
  <sheetData>
    <row r="1" spans="1:4" s="2" customFormat="1">
      <c r="A1" s="2" t="s">
        <v>184</v>
      </c>
      <c r="B1" s="3" t="s">
        <v>185</v>
      </c>
      <c r="C1" s="3" t="s">
        <v>188</v>
      </c>
      <c r="D1" s="3" t="s">
        <v>189</v>
      </c>
    </row>
    <row r="2" spans="1:4">
      <c r="A2" t="s">
        <v>8</v>
      </c>
      <c r="B2" s="4">
        <v>2400</v>
      </c>
      <c r="C2" s="4">
        <v>50</v>
      </c>
      <c r="D2" s="4" t="str">
        <f>IF(C2&lt;10,B2," ")</f>
        <v xml:space="preserve"> </v>
      </c>
    </row>
    <row r="3" spans="1:4">
      <c r="A3" t="s">
        <v>9</v>
      </c>
      <c r="B3" s="4">
        <v>2023</v>
      </c>
      <c r="C3" s="4">
        <v>4</v>
      </c>
      <c r="D3" s="4">
        <f t="shared" ref="D3:D66" si="0">IF(C3&lt;10,B3," ")</f>
        <v>2023</v>
      </c>
    </row>
    <row r="4" spans="1:4">
      <c r="A4" t="s">
        <v>10</v>
      </c>
      <c r="B4" s="4">
        <v>2000</v>
      </c>
      <c r="C4" s="4">
        <v>50</v>
      </c>
      <c r="D4" s="4" t="str">
        <f t="shared" si="0"/>
        <v xml:space="preserve"> </v>
      </c>
    </row>
    <row r="5" spans="1:4">
      <c r="A5" t="s">
        <v>11</v>
      </c>
      <c r="B5" s="4">
        <v>1850</v>
      </c>
      <c r="C5" s="4">
        <v>3</v>
      </c>
      <c r="D5" s="4">
        <f t="shared" si="0"/>
        <v>1850</v>
      </c>
    </row>
    <row r="6" spans="1:4">
      <c r="A6" t="s">
        <v>12</v>
      </c>
      <c r="B6" s="4">
        <v>1800</v>
      </c>
      <c r="C6" s="4">
        <v>50</v>
      </c>
      <c r="D6" s="4" t="str">
        <f t="shared" si="0"/>
        <v xml:space="preserve"> </v>
      </c>
    </row>
    <row r="7" spans="1:4">
      <c r="A7" t="s">
        <v>13</v>
      </c>
      <c r="B7" s="4">
        <v>1800</v>
      </c>
      <c r="C7" s="4">
        <v>50</v>
      </c>
      <c r="D7" s="4" t="str">
        <f t="shared" si="0"/>
        <v xml:space="preserve"> </v>
      </c>
    </row>
    <row r="8" spans="1:4">
      <c r="A8" t="s">
        <v>14</v>
      </c>
      <c r="B8" s="4">
        <v>1900</v>
      </c>
      <c r="C8" s="4">
        <v>200</v>
      </c>
      <c r="D8" s="4" t="str">
        <f t="shared" si="0"/>
        <v xml:space="preserve"> </v>
      </c>
    </row>
    <row r="9" spans="1:4">
      <c r="A9" t="s">
        <v>15</v>
      </c>
      <c r="C9" s="4">
        <v>500</v>
      </c>
      <c r="D9" s="4" t="str">
        <f t="shared" si="0"/>
        <v xml:space="preserve"> </v>
      </c>
    </row>
    <row r="10" spans="1:4">
      <c r="A10" t="s">
        <v>16</v>
      </c>
      <c r="B10" s="4">
        <v>1630</v>
      </c>
      <c r="C10" s="4">
        <v>5</v>
      </c>
      <c r="D10" s="4">
        <f t="shared" si="0"/>
        <v>1630</v>
      </c>
    </row>
    <row r="11" spans="1:4">
      <c r="A11" t="s">
        <v>17</v>
      </c>
      <c r="B11" s="4">
        <v>1400</v>
      </c>
      <c r="C11" s="4">
        <v>50</v>
      </c>
      <c r="D11" s="4" t="str">
        <f t="shared" si="0"/>
        <v xml:space="preserve"> </v>
      </c>
    </row>
    <row r="12" spans="1:4">
      <c r="A12" t="s">
        <v>18</v>
      </c>
      <c r="B12" s="4">
        <v>1200</v>
      </c>
      <c r="C12" s="4">
        <v>50</v>
      </c>
      <c r="D12" s="4" t="str">
        <f t="shared" si="0"/>
        <v xml:space="preserve"> </v>
      </c>
    </row>
    <row r="13" spans="1:4">
      <c r="A13" t="s">
        <v>19</v>
      </c>
      <c r="B13" s="4">
        <v>1000</v>
      </c>
      <c r="C13" s="4">
        <v>50</v>
      </c>
      <c r="D13" s="4" t="str">
        <f t="shared" si="0"/>
        <v xml:space="preserve"> </v>
      </c>
    </row>
    <row r="14" spans="1:4">
      <c r="A14" t="s">
        <v>20</v>
      </c>
      <c r="B14" s="4">
        <v>1000</v>
      </c>
      <c r="C14" s="4">
        <v>50</v>
      </c>
      <c r="D14" s="4" t="str">
        <f t="shared" si="0"/>
        <v xml:space="preserve"> </v>
      </c>
    </row>
    <row r="15" spans="1:4">
      <c r="A15" t="s">
        <v>21</v>
      </c>
      <c r="B15" s="4">
        <v>1000</v>
      </c>
      <c r="C15" s="4">
        <v>50</v>
      </c>
      <c r="D15" s="4" t="str">
        <f t="shared" si="0"/>
        <v xml:space="preserve"> </v>
      </c>
    </row>
    <row r="16" spans="1:4">
      <c r="A16" t="s">
        <v>22</v>
      </c>
      <c r="B16" s="4">
        <v>700</v>
      </c>
      <c r="C16" s="4">
        <v>5</v>
      </c>
      <c r="D16" s="4">
        <f t="shared" si="0"/>
        <v>700</v>
      </c>
    </row>
    <row r="17" spans="1:4">
      <c r="A17" t="s">
        <v>23</v>
      </c>
      <c r="B17" s="4">
        <v>646</v>
      </c>
      <c r="C17" s="4">
        <v>42</v>
      </c>
      <c r="D17" s="4" t="str">
        <f t="shared" si="0"/>
        <v xml:space="preserve"> </v>
      </c>
    </row>
    <row r="18" spans="1:4">
      <c r="A18" t="s">
        <v>24</v>
      </c>
      <c r="B18" s="4">
        <v>600</v>
      </c>
      <c r="C18" s="4">
        <v>50</v>
      </c>
      <c r="D18" s="4" t="str">
        <f t="shared" si="0"/>
        <v xml:space="preserve"> </v>
      </c>
    </row>
    <row r="19" spans="1:4">
      <c r="A19" t="s">
        <v>25</v>
      </c>
      <c r="B19" s="4">
        <v>600</v>
      </c>
      <c r="C19" s="4">
        <v>50</v>
      </c>
      <c r="D19" s="4" t="str">
        <f t="shared" si="0"/>
        <v xml:space="preserve"> </v>
      </c>
    </row>
    <row r="20" spans="1:4">
      <c r="A20" t="s">
        <v>26</v>
      </c>
      <c r="B20" s="4">
        <v>600</v>
      </c>
      <c r="C20" s="4">
        <v>50</v>
      </c>
      <c r="D20" s="4" t="str">
        <f t="shared" si="0"/>
        <v xml:space="preserve"> </v>
      </c>
    </row>
    <row r="21" spans="1:4">
      <c r="A21" t="s">
        <v>27</v>
      </c>
      <c r="B21" s="4">
        <v>590</v>
      </c>
      <c r="C21" s="4">
        <v>50</v>
      </c>
      <c r="D21" s="4" t="str">
        <f t="shared" si="0"/>
        <v xml:space="preserve"> </v>
      </c>
    </row>
    <row r="22" spans="1:4">
      <c r="A22" t="s">
        <v>28</v>
      </c>
      <c r="B22" s="4">
        <v>570</v>
      </c>
      <c r="C22" s="4">
        <v>50</v>
      </c>
      <c r="D22" s="4" t="str">
        <f t="shared" si="0"/>
        <v xml:space="preserve"> </v>
      </c>
    </row>
    <row r="23" spans="1:4">
      <c r="A23" t="s">
        <v>29</v>
      </c>
      <c r="B23" s="4">
        <v>560</v>
      </c>
      <c r="C23" s="4">
        <v>50</v>
      </c>
      <c r="D23" s="4" t="str">
        <f t="shared" si="0"/>
        <v xml:space="preserve"> </v>
      </c>
    </row>
    <row r="24" spans="1:4">
      <c r="A24" t="s">
        <v>30</v>
      </c>
      <c r="B24" s="4">
        <v>550</v>
      </c>
      <c r="C24" s="4">
        <v>50</v>
      </c>
      <c r="D24" s="4" t="str">
        <f t="shared" si="0"/>
        <v xml:space="preserve"> </v>
      </c>
    </row>
    <row r="25" spans="1:4">
      <c r="A25" t="s">
        <v>31</v>
      </c>
      <c r="B25" s="4">
        <v>550</v>
      </c>
      <c r="C25" s="4">
        <v>100</v>
      </c>
      <c r="D25" s="4" t="str">
        <f t="shared" si="0"/>
        <v xml:space="preserve"> </v>
      </c>
    </row>
    <row r="26" spans="1:4">
      <c r="A26" t="s">
        <v>32</v>
      </c>
      <c r="B26" s="4">
        <v>545</v>
      </c>
      <c r="C26" s="4">
        <v>50</v>
      </c>
      <c r="D26" s="4" t="str">
        <f t="shared" si="0"/>
        <v xml:space="preserve"> </v>
      </c>
    </row>
    <row r="27" spans="1:4">
      <c r="A27" t="s">
        <v>33</v>
      </c>
      <c r="B27" s="4">
        <v>515</v>
      </c>
      <c r="C27" s="4">
        <v>50</v>
      </c>
      <c r="D27" s="4" t="str">
        <f t="shared" si="0"/>
        <v xml:space="preserve"> </v>
      </c>
    </row>
    <row r="28" spans="1:4">
      <c r="A28" t="s">
        <v>34</v>
      </c>
      <c r="B28" s="4">
        <v>508</v>
      </c>
      <c r="C28" s="4">
        <v>50</v>
      </c>
      <c r="D28" s="4" t="str">
        <f t="shared" si="0"/>
        <v xml:space="preserve"> </v>
      </c>
    </row>
    <row r="29" spans="1:4">
      <c r="A29" t="s">
        <v>35</v>
      </c>
      <c r="B29" s="4">
        <v>505</v>
      </c>
      <c r="C29" s="4">
        <v>50</v>
      </c>
      <c r="D29" s="4" t="str">
        <f t="shared" si="0"/>
        <v xml:space="preserve"> </v>
      </c>
    </row>
    <row r="30" spans="1:4">
      <c r="A30" t="s">
        <v>36</v>
      </c>
      <c r="B30" s="4">
        <v>500</v>
      </c>
      <c r="C30" s="4">
        <v>20</v>
      </c>
      <c r="D30" s="4" t="str">
        <f t="shared" si="0"/>
        <v xml:space="preserve"> </v>
      </c>
    </row>
    <row r="31" spans="1:4">
      <c r="A31" t="s">
        <v>37</v>
      </c>
      <c r="B31" s="4">
        <v>500</v>
      </c>
      <c r="C31" s="4">
        <v>10</v>
      </c>
      <c r="D31" s="4" t="str">
        <f t="shared" si="0"/>
        <v xml:space="preserve"> </v>
      </c>
    </row>
    <row r="32" spans="1:4">
      <c r="A32" t="s">
        <v>38</v>
      </c>
      <c r="B32" s="4">
        <v>500</v>
      </c>
      <c r="C32" s="4">
        <v>50</v>
      </c>
      <c r="D32" s="4" t="str">
        <f t="shared" si="0"/>
        <v xml:space="preserve"> </v>
      </c>
    </row>
    <row r="33" spans="1:4">
      <c r="A33" t="s">
        <v>39</v>
      </c>
      <c r="B33" s="4">
        <v>500</v>
      </c>
      <c r="C33" s="4">
        <v>50</v>
      </c>
      <c r="D33" s="4" t="str">
        <f t="shared" si="0"/>
        <v xml:space="preserve"> </v>
      </c>
    </row>
    <row r="34" spans="1:4">
      <c r="A34" t="s">
        <v>40</v>
      </c>
      <c r="B34" s="4">
        <v>500</v>
      </c>
      <c r="C34" s="4">
        <v>50</v>
      </c>
      <c r="D34" s="4" t="str">
        <f t="shared" si="0"/>
        <v xml:space="preserve"> </v>
      </c>
    </row>
    <row r="35" spans="1:4">
      <c r="A35" t="s">
        <v>41</v>
      </c>
      <c r="B35" s="4">
        <v>470</v>
      </c>
      <c r="C35" s="4">
        <v>50</v>
      </c>
      <c r="D35" s="4" t="str">
        <f t="shared" si="0"/>
        <v xml:space="preserve"> </v>
      </c>
    </row>
    <row r="36" spans="1:4">
      <c r="A36" t="s">
        <v>42</v>
      </c>
      <c r="B36" s="4">
        <v>470</v>
      </c>
      <c r="C36" s="4">
        <v>50</v>
      </c>
      <c r="D36" s="4" t="str">
        <f t="shared" si="0"/>
        <v xml:space="preserve"> </v>
      </c>
    </row>
    <row r="37" spans="1:4">
      <c r="A37" t="s">
        <v>43</v>
      </c>
      <c r="B37" s="4">
        <v>470</v>
      </c>
      <c r="C37" s="4">
        <v>30</v>
      </c>
      <c r="D37" s="4" t="str">
        <f t="shared" si="0"/>
        <v xml:space="preserve"> </v>
      </c>
    </row>
    <row r="38" spans="1:4">
      <c r="A38" t="s">
        <v>44</v>
      </c>
      <c r="B38" s="4">
        <v>455</v>
      </c>
      <c r="C38" s="4">
        <v>50</v>
      </c>
      <c r="D38" s="4" t="str">
        <f t="shared" si="0"/>
        <v xml:space="preserve"> </v>
      </c>
    </row>
    <row r="39" spans="1:4">
      <c r="A39" t="s">
        <v>45</v>
      </c>
      <c r="B39" s="4">
        <v>455</v>
      </c>
      <c r="C39" s="4">
        <v>50</v>
      </c>
      <c r="D39" s="4" t="str">
        <f t="shared" si="0"/>
        <v xml:space="preserve"> </v>
      </c>
    </row>
    <row r="40" spans="1:4">
      <c r="A40" t="s">
        <v>46</v>
      </c>
      <c r="B40" s="4">
        <v>450</v>
      </c>
      <c r="C40" s="4">
        <v>10</v>
      </c>
      <c r="D40" s="4" t="str">
        <f t="shared" si="0"/>
        <v xml:space="preserve"> </v>
      </c>
    </row>
    <row r="41" spans="1:4">
      <c r="A41" t="s">
        <v>47</v>
      </c>
      <c r="B41" s="4">
        <v>450</v>
      </c>
      <c r="C41" s="4">
        <v>50</v>
      </c>
      <c r="D41" s="4" t="str">
        <f t="shared" si="0"/>
        <v xml:space="preserve"> </v>
      </c>
    </row>
    <row r="42" spans="1:4">
      <c r="A42" t="s">
        <v>48</v>
      </c>
      <c r="B42" s="4">
        <v>445</v>
      </c>
      <c r="C42" s="4">
        <v>2</v>
      </c>
      <c r="D42" s="4">
        <f t="shared" si="0"/>
        <v>445</v>
      </c>
    </row>
    <row r="43" spans="1:4">
      <c r="A43" t="s">
        <v>49</v>
      </c>
      <c r="B43" s="4">
        <v>430</v>
      </c>
      <c r="C43" s="4">
        <v>25</v>
      </c>
      <c r="D43" s="4" t="str">
        <f t="shared" si="0"/>
        <v xml:space="preserve"> </v>
      </c>
    </row>
    <row r="44" spans="1:4">
      <c r="A44" t="s">
        <v>50</v>
      </c>
      <c r="B44" s="4">
        <v>430</v>
      </c>
      <c r="C44" s="4">
        <v>50</v>
      </c>
      <c r="D44" s="4" t="str">
        <f t="shared" si="0"/>
        <v xml:space="preserve"> </v>
      </c>
    </row>
    <row r="45" spans="1:4">
      <c r="A45" t="s">
        <v>51</v>
      </c>
      <c r="B45" s="4">
        <v>400</v>
      </c>
      <c r="C45" s="4">
        <v>50</v>
      </c>
      <c r="D45" s="4" t="str">
        <f t="shared" si="0"/>
        <v xml:space="preserve"> </v>
      </c>
    </row>
    <row r="46" spans="1:4">
      <c r="A46" t="s">
        <v>52</v>
      </c>
      <c r="B46" s="4">
        <v>400</v>
      </c>
      <c r="C46" s="4">
        <v>50</v>
      </c>
      <c r="D46" s="4" t="str">
        <f t="shared" si="0"/>
        <v xml:space="preserve"> </v>
      </c>
    </row>
    <row r="47" spans="1:4">
      <c r="A47" t="s">
        <v>53</v>
      </c>
      <c r="B47" s="4">
        <v>396</v>
      </c>
      <c r="C47" s="4">
        <v>20</v>
      </c>
      <c r="D47" s="4" t="str">
        <f t="shared" si="0"/>
        <v xml:space="preserve"> </v>
      </c>
    </row>
    <row r="48" spans="1:4">
      <c r="A48" t="s">
        <v>54</v>
      </c>
      <c r="B48" s="4">
        <v>395</v>
      </c>
      <c r="C48" s="4">
        <v>25</v>
      </c>
      <c r="D48" s="4" t="str">
        <f t="shared" si="0"/>
        <v xml:space="preserve"> </v>
      </c>
    </row>
    <row r="49" spans="1:4">
      <c r="A49" t="s">
        <v>55</v>
      </c>
      <c r="B49" s="4">
        <v>380</v>
      </c>
      <c r="C49" s="4">
        <v>5</v>
      </c>
      <c r="D49" s="4">
        <f t="shared" si="0"/>
        <v>380</v>
      </c>
    </row>
    <row r="50" spans="1:4">
      <c r="A50" t="s">
        <v>56</v>
      </c>
      <c r="B50" s="4">
        <v>378</v>
      </c>
      <c r="C50" s="4">
        <v>5</v>
      </c>
      <c r="D50" s="4">
        <f t="shared" si="0"/>
        <v>378</v>
      </c>
    </row>
    <row r="51" spans="1:4">
      <c r="A51" t="s">
        <v>57</v>
      </c>
      <c r="B51" s="4">
        <v>376.8</v>
      </c>
      <c r="C51" s="4">
        <v>1.7</v>
      </c>
      <c r="D51" s="4">
        <f t="shared" si="0"/>
        <v>376.8</v>
      </c>
    </row>
    <row r="52" spans="1:4">
      <c r="A52" t="s">
        <v>58</v>
      </c>
      <c r="B52" s="4">
        <v>364</v>
      </c>
      <c r="C52" s="4">
        <v>8</v>
      </c>
      <c r="D52" s="4">
        <f t="shared" si="0"/>
        <v>364</v>
      </c>
    </row>
    <row r="53" spans="1:4">
      <c r="A53" t="s">
        <v>59</v>
      </c>
      <c r="B53" s="4">
        <v>360</v>
      </c>
      <c r="C53" s="4">
        <v>20</v>
      </c>
      <c r="D53" s="4" t="str">
        <f t="shared" si="0"/>
        <v xml:space="preserve"> </v>
      </c>
    </row>
    <row r="54" spans="1:4">
      <c r="A54" t="s">
        <v>60</v>
      </c>
      <c r="B54" s="4">
        <v>360</v>
      </c>
      <c r="C54" s="4">
        <v>50</v>
      </c>
      <c r="D54" s="4" t="str">
        <f t="shared" si="0"/>
        <v xml:space="preserve"> </v>
      </c>
    </row>
    <row r="55" spans="1:4">
      <c r="A55" t="s">
        <v>61</v>
      </c>
      <c r="B55" s="4">
        <v>351</v>
      </c>
      <c r="C55" s="4">
        <v>20</v>
      </c>
      <c r="D55" s="4" t="str">
        <f t="shared" si="0"/>
        <v xml:space="preserve"> </v>
      </c>
    </row>
    <row r="56" spans="1:4">
      <c r="A56" t="s">
        <v>62</v>
      </c>
      <c r="B56" s="4">
        <v>345</v>
      </c>
      <c r="C56" s="4">
        <v>50</v>
      </c>
      <c r="D56" s="4" t="str">
        <f t="shared" si="0"/>
        <v xml:space="preserve"> </v>
      </c>
    </row>
    <row r="57" spans="1:4">
      <c r="A57" t="s">
        <v>63</v>
      </c>
      <c r="B57" s="4">
        <v>345</v>
      </c>
      <c r="C57" s="4">
        <v>50</v>
      </c>
      <c r="D57" s="4" t="str">
        <f t="shared" si="0"/>
        <v xml:space="preserve"> </v>
      </c>
    </row>
    <row r="58" spans="1:4">
      <c r="A58" t="s">
        <v>64</v>
      </c>
      <c r="B58" s="4">
        <v>342</v>
      </c>
      <c r="C58" s="4">
        <v>15</v>
      </c>
      <c r="D58" s="4" t="str">
        <f t="shared" si="0"/>
        <v xml:space="preserve"> </v>
      </c>
    </row>
    <row r="59" spans="1:4">
      <c r="A59" t="s">
        <v>65</v>
      </c>
      <c r="B59" s="4">
        <v>320</v>
      </c>
      <c r="C59" s="4">
        <v>80</v>
      </c>
      <c r="D59" s="4" t="str">
        <f t="shared" si="0"/>
        <v xml:space="preserve"> </v>
      </c>
    </row>
    <row r="60" spans="1:4">
      <c r="A60" t="s">
        <v>66</v>
      </c>
      <c r="B60" s="4">
        <v>320</v>
      </c>
      <c r="C60" s="4">
        <v>50</v>
      </c>
      <c r="D60" s="4" t="str">
        <f t="shared" si="0"/>
        <v xml:space="preserve"> </v>
      </c>
    </row>
    <row r="61" spans="1:4">
      <c r="A61" t="s">
        <v>67</v>
      </c>
      <c r="B61" s="4">
        <v>300</v>
      </c>
      <c r="C61" s="4">
        <v>50</v>
      </c>
      <c r="D61" s="4" t="str">
        <f t="shared" si="0"/>
        <v xml:space="preserve"> </v>
      </c>
    </row>
    <row r="62" spans="1:4">
      <c r="A62" t="s">
        <v>68</v>
      </c>
      <c r="B62" s="4">
        <v>300</v>
      </c>
      <c r="C62" s="4">
        <v>50</v>
      </c>
      <c r="D62" s="4" t="str">
        <f t="shared" si="0"/>
        <v xml:space="preserve"> </v>
      </c>
    </row>
    <row r="63" spans="1:4">
      <c r="A63" t="s">
        <v>69</v>
      </c>
      <c r="B63" s="4">
        <v>300</v>
      </c>
      <c r="C63" s="4">
        <v>50</v>
      </c>
      <c r="D63" s="4" t="str">
        <f t="shared" si="0"/>
        <v xml:space="preserve"> </v>
      </c>
    </row>
    <row r="64" spans="1:4">
      <c r="A64" t="s">
        <v>70</v>
      </c>
      <c r="B64" s="4">
        <v>300</v>
      </c>
      <c r="C64" s="4">
        <v>50</v>
      </c>
      <c r="D64" s="4" t="str">
        <f t="shared" si="0"/>
        <v xml:space="preserve"> </v>
      </c>
    </row>
    <row r="65" spans="1:4">
      <c r="A65" t="s">
        <v>71</v>
      </c>
      <c r="B65" s="4">
        <v>300</v>
      </c>
      <c r="C65" s="4">
        <v>50</v>
      </c>
      <c r="D65" s="4" t="str">
        <f t="shared" si="0"/>
        <v xml:space="preserve"> </v>
      </c>
    </row>
    <row r="66" spans="1:4">
      <c r="A66" t="s">
        <v>72</v>
      </c>
      <c r="B66" s="4">
        <v>290</v>
      </c>
      <c r="C66" s="4">
        <v>35</v>
      </c>
      <c r="D66" s="4" t="str">
        <f t="shared" si="0"/>
        <v xml:space="preserve"> </v>
      </c>
    </row>
    <row r="67" spans="1:4">
      <c r="A67" t="s">
        <v>73</v>
      </c>
      <c r="B67" s="4">
        <v>290</v>
      </c>
      <c r="C67" s="4">
        <v>20</v>
      </c>
      <c r="D67" s="4" t="str">
        <f t="shared" ref="D67:D130" si="1">IF(C67&lt;10,B67," ")</f>
        <v xml:space="preserve"> </v>
      </c>
    </row>
    <row r="68" spans="1:4">
      <c r="A68" t="s">
        <v>74</v>
      </c>
      <c r="B68" s="4">
        <v>290</v>
      </c>
      <c r="C68" s="4">
        <v>20</v>
      </c>
      <c r="D68" s="4" t="str">
        <f t="shared" si="1"/>
        <v xml:space="preserve"> </v>
      </c>
    </row>
    <row r="69" spans="1:4">
      <c r="A69" t="s">
        <v>75</v>
      </c>
      <c r="B69" s="4">
        <v>280</v>
      </c>
      <c r="C69" s="4">
        <v>10</v>
      </c>
      <c r="D69" s="4" t="str">
        <f t="shared" si="1"/>
        <v xml:space="preserve"> </v>
      </c>
    </row>
    <row r="70" spans="1:4">
      <c r="A70" t="s">
        <v>76</v>
      </c>
      <c r="B70" s="4">
        <v>280</v>
      </c>
      <c r="C70" s="4">
        <v>50</v>
      </c>
      <c r="D70" s="4" t="str">
        <f t="shared" si="1"/>
        <v xml:space="preserve"> </v>
      </c>
    </row>
    <row r="71" spans="1:4">
      <c r="A71" t="s">
        <v>77</v>
      </c>
      <c r="B71" s="4">
        <v>250</v>
      </c>
      <c r="C71" s="4">
        <v>80</v>
      </c>
      <c r="D71" s="4" t="str">
        <f t="shared" si="1"/>
        <v xml:space="preserve"> </v>
      </c>
    </row>
    <row r="72" spans="1:4">
      <c r="A72" t="s">
        <v>78</v>
      </c>
      <c r="B72" s="4">
        <v>250</v>
      </c>
      <c r="C72" s="4">
        <v>50</v>
      </c>
      <c r="D72" s="4" t="str">
        <f t="shared" si="1"/>
        <v xml:space="preserve"> </v>
      </c>
    </row>
    <row r="73" spans="1:4">
      <c r="A73" t="s">
        <v>79</v>
      </c>
      <c r="B73" s="4">
        <v>244</v>
      </c>
      <c r="C73" s="4">
        <v>3.2</v>
      </c>
      <c r="D73" s="4">
        <f t="shared" si="1"/>
        <v>244</v>
      </c>
    </row>
    <row r="74" spans="1:4">
      <c r="A74" t="s">
        <v>80</v>
      </c>
      <c r="B74" s="4">
        <v>230</v>
      </c>
      <c r="C74" s="4">
        <v>50</v>
      </c>
      <c r="D74" s="4" t="str">
        <f t="shared" si="1"/>
        <v xml:space="preserve"> </v>
      </c>
    </row>
    <row r="75" spans="1:4">
      <c r="A75" t="s">
        <v>81</v>
      </c>
      <c r="B75" s="4">
        <v>220</v>
      </c>
      <c r="C75" s="4">
        <v>32</v>
      </c>
      <c r="D75" s="4" t="str">
        <f t="shared" si="1"/>
        <v xml:space="preserve"> </v>
      </c>
    </row>
    <row r="76" spans="1:4">
      <c r="A76" t="s">
        <v>82</v>
      </c>
      <c r="B76" s="4">
        <v>214</v>
      </c>
      <c r="C76" s="4">
        <v>8</v>
      </c>
      <c r="D76" s="4">
        <f t="shared" si="1"/>
        <v>214</v>
      </c>
    </row>
    <row r="77" spans="1:4">
      <c r="A77" t="s">
        <v>83</v>
      </c>
      <c r="B77" s="4">
        <v>214</v>
      </c>
      <c r="C77" s="4">
        <v>1</v>
      </c>
      <c r="D77" s="4">
        <f t="shared" si="1"/>
        <v>214</v>
      </c>
    </row>
    <row r="78" spans="1:4">
      <c r="A78" t="s">
        <v>84</v>
      </c>
      <c r="B78" s="4">
        <v>200</v>
      </c>
      <c r="C78" s="4">
        <v>100</v>
      </c>
      <c r="D78" s="4" t="str">
        <f t="shared" si="1"/>
        <v xml:space="preserve"> </v>
      </c>
    </row>
    <row r="79" spans="1:4">
      <c r="A79" t="s">
        <v>85</v>
      </c>
      <c r="B79" s="4">
        <v>200</v>
      </c>
      <c r="C79" s="4">
        <v>25</v>
      </c>
      <c r="D79" s="4" t="str">
        <f t="shared" si="1"/>
        <v xml:space="preserve"> </v>
      </c>
    </row>
    <row r="80" spans="1:4">
      <c r="A80" t="s">
        <v>86</v>
      </c>
      <c r="B80" s="4">
        <v>200</v>
      </c>
      <c r="C80" s="4">
        <v>50</v>
      </c>
      <c r="D80" s="4" t="str">
        <f t="shared" si="1"/>
        <v xml:space="preserve"> </v>
      </c>
    </row>
    <row r="81" spans="1:4">
      <c r="A81" t="s">
        <v>87</v>
      </c>
      <c r="B81" s="4">
        <v>190</v>
      </c>
      <c r="C81" s="4">
        <v>30</v>
      </c>
      <c r="D81" s="4" t="str">
        <f t="shared" si="1"/>
        <v xml:space="preserve"> </v>
      </c>
    </row>
    <row r="82" spans="1:4">
      <c r="A82" t="s">
        <v>88</v>
      </c>
      <c r="B82" s="4">
        <v>190</v>
      </c>
      <c r="C82" s="4">
        <v>20</v>
      </c>
      <c r="D82" s="4" t="str">
        <f t="shared" si="1"/>
        <v xml:space="preserve"> </v>
      </c>
    </row>
    <row r="83" spans="1:4">
      <c r="A83" t="s">
        <v>89</v>
      </c>
      <c r="B83" s="4">
        <v>180</v>
      </c>
      <c r="C83" s="4">
        <v>50</v>
      </c>
      <c r="D83" s="4" t="str">
        <f t="shared" si="1"/>
        <v xml:space="preserve"> </v>
      </c>
    </row>
    <row r="84" spans="1:4">
      <c r="A84" t="s">
        <v>90</v>
      </c>
      <c r="B84" s="4">
        <v>170</v>
      </c>
      <c r="C84" s="4">
        <v>50</v>
      </c>
      <c r="D84" s="4" t="str">
        <f t="shared" si="1"/>
        <v xml:space="preserve"> </v>
      </c>
    </row>
    <row r="85" spans="1:4">
      <c r="A85" t="s">
        <v>91</v>
      </c>
      <c r="B85" s="4">
        <v>169</v>
      </c>
      <c r="C85" s="4">
        <v>7</v>
      </c>
      <c r="D85" s="4">
        <f t="shared" si="1"/>
        <v>169</v>
      </c>
    </row>
    <row r="86" spans="1:4">
      <c r="A86" t="s">
        <v>92</v>
      </c>
      <c r="B86" s="4">
        <v>167</v>
      </c>
      <c r="C86" s="4">
        <v>3</v>
      </c>
      <c r="D86" s="4">
        <f t="shared" si="1"/>
        <v>167</v>
      </c>
    </row>
    <row r="87" spans="1:4">
      <c r="A87" t="s">
        <v>93</v>
      </c>
      <c r="B87" s="4">
        <v>165</v>
      </c>
      <c r="C87" s="4">
        <v>5</v>
      </c>
      <c r="D87" s="4">
        <f t="shared" si="1"/>
        <v>165</v>
      </c>
    </row>
    <row r="88" spans="1:4">
      <c r="A88" t="s">
        <v>94</v>
      </c>
      <c r="B88" s="4">
        <v>160</v>
      </c>
      <c r="C88" s="4">
        <v>10</v>
      </c>
      <c r="D88" s="4" t="str">
        <f t="shared" si="1"/>
        <v xml:space="preserve"> </v>
      </c>
    </row>
    <row r="89" spans="1:4">
      <c r="A89" t="s">
        <v>95</v>
      </c>
      <c r="B89" s="4">
        <v>150</v>
      </c>
      <c r="C89" s="4">
        <v>70</v>
      </c>
      <c r="D89" s="4" t="str">
        <f t="shared" si="1"/>
        <v xml:space="preserve"> </v>
      </c>
    </row>
    <row r="90" spans="1:4">
      <c r="A90" t="s">
        <v>96</v>
      </c>
      <c r="B90" s="4">
        <v>150</v>
      </c>
      <c r="C90" s="4">
        <v>20</v>
      </c>
      <c r="D90" s="4" t="str">
        <f t="shared" si="1"/>
        <v xml:space="preserve"> </v>
      </c>
    </row>
    <row r="91" spans="1:4">
      <c r="A91" t="s">
        <v>97</v>
      </c>
      <c r="B91" s="4">
        <v>145</v>
      </c>
      <c r="C91" s="4">
        <v>0.8</v>
      </c>
      <c r="D91" s="4">
        <f t="shared" si="1"/>
        <v>145</v>
      </c>
    </row>
    <row r="92" spans="1:4">
      <c r="A92" t="s">
        <v>98</v>
      </c>
      <c r="B92" s="4">
        <v>142.5</v>
      </c>
      <c r="C92" s="4">
        <v>0.8</v>
      </c>
      <c r="D92" s="4">
        <f t="shared" si="1"/>
        <v>142.5</v>
      </c>
    </row>
    <row r="93" spans="1:4">
      <c r="A93" t="s">
        <v>99</v>
      </c>
      <c r="B93" s="4">
        <v>142</v>
      </c>
      <c r="C93" s="4">
        <v>2.6</v>
      </c>
      <c r="D93" s="4">
        <f t="shared" si="1"/>
        <v>142</v>
      </c>
    </row>
    <row r="94" spans="1:4">
      <c r="A94" t="s">
        <v>100</v>
      </c>
      <c r="B94" s="4">
        <v>128</v>
      </c>
      <c r="C94" s="4">
        <v>5</v>
      </c>
      <c r="D94" s="4">
        <f t="shared" si="1"/>
        <v>128</v>
      </c>
    </row>
    <row r="95" spans="1:4">
      <c r="A95" t="s">
        <v>101</v>
      </c>
      <c r="B95" s="4">
        <v>128</v>
      </c>
      <c r="C95" s="4">
        <v>2.2999999999999998</v>
      </c>
      <c r="D95" s="4">
        <f t="shared" si="1"/>
        <v>128</v>
      </c>
    </row>
    <row r="96" spans="1:4">
      <c r="A96" t="s">
        <v>102</v>
      </c>
      <c r="B96" s="4">
        <v>121</v>
      </c>
      <c r="C96" s="4">
        <v>10</v>
      </c>
      <c r="D96" s="4" t="str">
        <f t="shared" si="1"/>
        <v xml:space="preserve"> </v>
      </c>
    </row>
    <row r="97" spans="1:4">
      <c r="A97" t="s">
        <v>103</v>
      </c>
      <c r="B97" s="4">
        <v>120</v>
      </c>
      <c r="C97" s="4">
        <v>50</v>
      </c>
      <c r="D97" s="4" t="str">
        <f t="shared" si="1"/>
        <v xml:space="preserve"> </v>
      </c>
    </row>
    <row r="98" spans="1:4">
      <c r="A98" t="s">
        <v>104</v>
      </c>
      <c r="B98" s="4">
        <v>120</v>
      </c>
      <c r="C98" s="4">
        <v>50</v>
      </c>
      <c r="D98" s="4" t="str">
        <f t="shared" si="1"/>
        <v xml:space="preserve"> </v>
      </c>
    </row>
    <row r="99" spans="1:4">
      <c r="A99" t="s">
        <v>105</v>
      </c>
      <c r="B99" s="4">
        <v>115</v>
      </c>
      <c r="C99" s="4">
        <v>10</v>
      </c>
      <c r="D99" s="4" t="str">
        <f t="shared" si="1"/>
        <v xml:space="preserve"> </v>
      </c>
    </row>
    <row r="100" spans="1:4">
      <c r="A100" t="s">
        <v>106</v>
      </c>
      <c r="B100" s="4">
        <v>110</v>
      </c>
      <c r="C100" s="4">
        <v>50</v>
      </c>
      <c r="D100" s="4" t="str">
        <f t="shared" si="1"/>
        <v xml:space="preserve"> </v>
      </c>
    </row>
    <row r="101" spans="1:4">
      <c r="A101" t="s">
        <v>107</v>
      </c>
      <c r="B101" s="4">
        <v>100</v>
      </c>
      <c r="C101" s="4">
        <v>50</v>
      </c>
      <c r="D101" s="4" t="str">
        <f t="shared" si="1"/>
        <v xml:space="preserve"> </v>
      </c>
    </row>
    <row r="102" spans="1:4">
      <c r="A102" t="s">
        <v>108</v>
      </c>
      <c r="B102" s="4">
        <v>99</v>
      </c>
      <c r="C102" s="4">
        <v>4</v>
      </c>
      <c r="D102" s="4">
        <f t="shared" si="1"/>
        <v>99</v>
      </c>
    </row>
    <row r="103" spans="1:4">
      <c r="A103" t="s">
        <v>109</v>
      </c>
      <c r="B103" s="4">
        <v>97</v>
      </c>
      <c r="C103" s="4">
        <v>50</v>
      </c>
      <c r="D103" s="4" t="str">
        <f t="shared" si="1"/>
        <v xml:space="preserve"> </v>
      </c>
    </row>
    <row r="104" spans="1:4">
      <c r="A104" t="s">
        <v>110</v>
      </c>
      <c r="B104" s="4">
        <v>95</v>
      </c>
      <c r="C104" s="4">
        <v>50</v>
      </c>
      <c r="D104" s="4" t="str">
        <f t="shared" si="1"/>
        <v xml:space="preserve"> </v>
      </c>
    </row>
    <row r="105" spans="1:4">
      <c r="A105" t="s">
        <v>111</v>
      </c>
      <c r="B105" s="4">
        <v>91</v>
      </c>
      <c r="C105" s="4">
        <v>7</v>
      </c>
      <c r="D105" s="4">
        <f t="shared" si="1"/>
        <v>91</v>
      </c>
    </row>
    <row r="106" spans="1:4">
      <c r="A106" t="s">
        <v>112</v>
      </c>
      <c r="B106" s="4">
        <v>89</v>
      </c>
      <c r="C106" s="4">
        <v>2.7</v>
      </c>
      <c r="D106" s="4">
        <f t="shared" si="1"/>
        <v>89</v>
      </c>
    </row>
    <row r="107" spans="1:4">
      <c r="A107" t="s">
        <v>113</v>
      </c>
      <c r="B107" s="4">
        <v>81</v>
      </c>
      <c r="C107" s="4">
        <v>1.5</v>
      </c>
      <c r="D107" s="4">
        <f t="shared" si="1"/>
        <v>81</v>
      </c>
    </row>
    <row r="108" spans="1:4">
      <c r="A108" t="s">
        <v>114</v>
      </c>
      <c r="B108" s="4">
        <v>80</v>
      </c>
      <c r="C108" s="4">
        <v>20</v>
      </c>
      <c r="D108" s="4" t="str">
        <f t="shared" si="1"/>
        <v xml:space="preserve"> </v>
      </c>
    </row>
    <row r="109" spans="1:4">
      <c r="A109" t="s">
        <v>115</v>
      </c>
      <c r="B109" s="4">
        <v>75</v>
      </c>
      <c r="C109" s="4">
        <v>75</v>
      </c>
      <c r="D109" s="4" t="str">
        <f t="shared" si="1"/>
        <v xml:space="preserve"> </v>
      </c>
    </row>
    <row r="110" spans="1:4">
      <c r="A110" t="s">
        <v>116</v>
      </c>
      <c r="B110" s="4">
        <v>74.099999999999994</v>
      </c>
      <c r="C110" s="4">
        <v>0.1</v>
      </c>
      <c r="D110" s="4">
        <f t="shared" si="1"/>
        <v>74.099999999999994</v>
      </c>
    </row>
    <row r="111" spans="1:4">
      <c r="A111" t="s">
        <v>117</v>
      </c>
      <c r="B111" s="4">
        <v>73.3</v>
      </c>
      <c r="C111" s="4">
        <v>5.3</v>
      </c>
      <c r="D111" s="4">
        <f t="shared" si="1"/>
        <v>73.3</v>
      </c>
    </row>
    <row r="112" spans="1:4">
      <c r="A112" t="s">
        <v>118</v>
      </c>
      <c r="B112" s="4">
        <v>70.3</v>
      </c>
      <c r="C112" s="4">
        <v>2.2000000000000002</v>
      </c>
      <c r="D112" s="4">
        <f t="shared" si="1"/>
        <v>70.3</v>
      </c>
    </row>
    <row r="113" spans="1:4">
      <c r="A113" t="s">
        <v>119</v>
      </c>
      <c r="B113" s="4">
        <v>70</v>
      </c>
      <c r="C113" s="4">
        <v>50</v>
      </c>
      <c r="D113" s="4" t="str">
        <f t="shared" si="1"/>
        <v xml:space="preserve"> </v>
      </c>
    </row>
    <row r="114" spans="1:4">
      <c r="A114" t="s">
        <v>120</v>
      </c>
      <c r="B114" s="4">
        <v>70</v>
      </c>
      <c r="C114" s="4">
        <v>50</v>
      </c>
      <c r="D114" s="4" t="str">
        <f t="shared" si="1"/>
        <v xml:space="preserve"> </v>
      </c>
    </row>
    <row r="115" spans="1:4">
      <c r="A115" t="s">
        <v>121</v>
      </c>
      <c r="B115" s="4">
        <v>70</v>
      </c>
      <c r="C115" s="4">
        <v>50</v>
      </c>
      <c r="D115" s="4" t="str">
        <f t="shared" si="1"/>
        <v xml:space="preserve"> </v>
      </c>
    </row>
    <row r="116" spans="1:4">
      <c r="A116" t="s">
        <v>122</v>
      </c>
      <c r="B116" s="4">
        <v>70</v>
      </c>
      <c r="C116" s="4">
        <v>50</v>
      </c>
      <c r="D116" s="4" t="str">
        <f t="shared" si="1"/>
        <v xml:space="preserve"> </v>
      </c>
    </row>
    <row r="117" spans="1:4">
      <c r="A117" t="s">
        <v>123</v>
      </c>
      <c r="B117" s="4">
        <v>65.17</v>
      </c>
      <c r="C117" s="4">
        <v>0.64</v>
      </c>
      <c r="D117" s="4">
        <f t="shared" si="1"/>
        <v>65.17</v>
      </c>
    </row>
    <row r="118" spans="1:4">
      <c r="A118" t="s">
        <v>124</v>
      </c>
      <c r="B118" s="4">
        <v>65</v>
      </c>
      <c r="C118" s="4">
        <v>50</v>
      </c>
      <c r="D118" s="4" t="str">
        <f t="shared" si="1"/>
        <v xml:space="preserve"> </v>
      </c>
    </row>
    <row r="119" spans="1:4">
      <c r="A119" t="s">
        <v>125</v>
      </c>
      <c r="B119" s="4">
        <v>65</v>
      </c>
      <c r="C119" s="4">
        <v>50</v>
      </c>
      <c r="D119" s="4" t="str">
        <f t="shared" si="1"/>
        <v xml:space="preserve"> </v>
      </c>
    </row>
    <row r="120" spans="1:4">
      <c r="A120" t="s">
        <v>126</v>
      </c>
      <c r="B120" s="4">
        <v>64.98</v>
      </c>
      <c r="C120" s="4">
        <v>0.05</v>
      </c>
      <c r="D120" s="4">
        <f t="shared" si="1"/>
        <v>64.98</v>
      </c>
    </row>
    <row r="121" spans="1:4">
      <c r="A121" t="s">
        <v>127</v>
      </c>
      <c r="B121" s="4">
        <v>60</v>
      </c>
      <c r="C121" s="4">
        <v>50</v>
      </c>
      <c r="D121" s="4" t="str">
        <f t="shared" si="1"/>
        <v xml:space="preserve"> </v>
      </c>
    </row>
    <row r="122" spans="1:4">
      <c r="A122" t="s">
        <v>128</v>
      </c>
      <c r="B122" s="4">
        <v>58</v>
      </c>
      <c r="C122" s="4">
        <v>2</v>
      </c>
      <c r="D122" s="4">
        <f t="shared" si="1"/>
        <v>58</v>
      </c>
    </row>
    <row r="123" spans="1:4">
      <c r="A123" t="s">
        <v>129</v>
      </c>
      <c r="B123" s="4">
        <v>46.5</v>
      </c>
      <c r="C123" s="4">
        <v>10</v>
      </c>
      <c r="D123" s="4" t="str">
        <f t="shared" si="1"/>
        <v xml:space="preserve"> </v>
      </c>
    </row>
    <row r="124" spans="1:4">
      <c r="A124" t="s">
        <v>130</v>
      </c>
      <c r="B124" s="4">
        <v>50.5</v>
      </c>
      <c r="C124" s="4">
        <v>0.76</v>
      </c>
      <c r="D124" s="4">
        <f t="shared" si="1"/>
        <v>50.5</v>
      </c>
    </row>
    <row r="125" spans="1:4">
      <c r="A125" t="s">
        <v>131</v>
      </c>
      <c r="B125" s="4">
        <v>50</v>
      </c>
      <c r="C125" s="4">
        <v>50</v>
      </c>
      <c r="D125" s="4" t="str">
        <f t="shared" si="1"/>
        <v xml:space="preserve"> </v>
      </c>
    </row>
    <row r="126" spans="1:4">
      <c r="A126" t="s">
        <v>132</v>
      </c>
      <c r="B126" s="4">
        <v>49</v>
      </c>
      <c r="C126" s="4">
        <v>0.2</v>
      </c>
      <c r="D126" s="4">
        <f t="shared" si="1"/>
        <v>49</v>
      </c>
    </row>
    <row r="127" spans="1:4">
      <c r="A127" t="s">
        <v>133</v>
      </c>
      <c r="B127" s="4">
        <v>49</v>
      </c>
      <c r="C127" s="4">
        <v>0.2</v>
      </c>
      <c r="D127" s="4">
        <f t="shared" si="1"/>
        <v>49</v>
      </c>
    </row>
    <row r="128" spans="1:4">
      <c r="A128" t="s">
        <v>134</v>
      </c>
      <c r="B128" s="4">
        <v>46</v>
      </c>
      <c r="C128" s="4">
        <v>7</v>
      </c>
      <c r="D128" s="4">
        <f t="shared" si="1"/>
        <v>46</v>
      </c>
    </row>
    <row r="129" spans="1:4">
      <c r="A129" t="s">
        <v>135</v>
      </c>
      <c r="B129" s="4">
        <v>46</v>
      </c>
      <c r="C129" s="4">
        <v>3</v>
      </c>
      <c r="D129" s="4">
        <f t="shared" si="1"/>
        <v>46</v>
      </c>
    </row>
    <row r="130" spans="1:4">
      <c r="A130" t="s">
        <v>136</v>
      </c>
      <c r="B130" s="4">
        <v>45</v>
      </c>
      <c r="C130" s="4">
        <v>10</v>
      </c>
      <c r="D130" s="4" t="str">
        <f t="shared" si="1"/>
        <v xml:space="preserve"> </v>
      </c>
    </row>
    <row r="131" spans="1:4">
      <c r="A131" t="s">
        <v>137</v>
      </c>
      <c r="B131" s="4">
        <v>42.3</v>
      </c>
      <c r="C131" s="4">
        <v>1.1000000000000001</v>
      </c>
      <c r="D131" s="4">
        <f t="shared" ref="D131:D151" si="2">IF(C131&lt;10,B131," ")</f>
        <v>42.3</v>
      </c>
    </row>
    <row r="132" spans="1:4">
      <c r="A132" t="s">
        <v>138</v>
      </c>
      <c r="B132" s="4">
        <v>40</v>
      </c>
      <c r="C132" s="4">
        <v>20</v>
      </c>
      <c r="D132" s="4" t="str">
        <f t="shared" si="2"/>
        <v xml:space="preserve"> </v>
      </c>
    </row>
    <row r="133" spans="1:4">
      <c r="A133" t="s">
        <v>139</v>
      </c>
      <c r="B133" s="4">
        <v>40</v>
      </c>
      <c r="C133" s="4">
        <v>20</v>
      </c>
      <c r="D133" s="4" t="str">
        <f t="shared" si="2"/>
        <v xml:space="preserve"> </v>
      </c>
    </row>
    <row r="134" spans="1:4">
      <c r="A134" t="s">
        <v>140</v>
      </c>
      <c r="B134" s="4">
        <v>39</v>
      </c>
      <c r="C134" s="4">
        <v>39</v>
      </c>
      <c r="D134" s="4" t="str">
        <f t="shared" si="2"/>
        <v xml:space="preserve"> </v>
      </c>
    </row>
    <row r="135" spans="1:4">
      <c r="A135" t="s">
        <v>141</v>
      </c>
      <c r="B135" s="4">
        <v>37.200000000000003</v>
      </c>
      <c r="C135" s="4">
        <v>1.2</v>
      </c>
      <c r="D135" s="4">
        <f t="shared" si="2"/>
        <v>37.200000000000003</v>
      </c>
    </row>
    <row r="136" spans="1:4">
      <c r="A136" t="s">
        <v>142</v>
      </c>
      <c r="B136" s="4">
        <v>36.4</v>
      </c>
      <c r="C136" s="4">
        <v>4</v>
      </c>
      <c r="D136" s="4">
        <f t="shared" si="2"/>
        <v>36.4</v>
      </c>
    </row>
    <row r="137" spans="1:4">
      <c r="A137" t="s">
        <v>143</v>
      </c>
      <c r="B137" s="4">
        <v>35</v>
      </c>
      <c r="C137" s="4">
        <v>50</v>
      </c>
      <c r="D137" s="4" t="str">
        <f t="shared" si="2"/>
        <v xml:space="preserve"> </v>
      </c>
    </row>
    <row r="138" spans="1:4">
      <c r="A138" t="s">
        <v>144</v>
      </c>
      <c r="B138" s="4">
        <v>35</v>
      </c>
      <c r="C138" s="4">
        <v>50</v>
      </c>
      <c r="D138" s="4" t="str">
        <f t="shared" si="2"/>
        <v xml:space="preserve"> </v>
      </c>
    </row>
    <row r="139" spans="1:4">
      <c r="A139" t="s">
        <v>145</v>
      </c>
      <c r="B139" s="4">
        <v>35.700000000000003</v>
      </c>
      <c r="C139" s="4">
        <v>0.2</v>
      </c>
      <c r="D139" s="4">
        <f t="shared" si="2"/>
        <v>35.700000000000003</v>
      </c>
    </row>
    <row r="140" spans="1:4">
      <c r="A140" t="s">
        <v>146</v>
      </c>
      <c r="B140" s="4">
        <v>35.299999999999997</v>
      </c>
      <c r="C140" s="4">
        <v>0.1</v>
      </c>
      <c r="D140" s="4">
        <f t="shared" si="2"/>
        <v>35.299999999999997</v>
      </c>
    </row>
    <row r="141" spans="1:4">
      <c r="A141" t="s">
        <v>147</v>
      </c>
      <c r="B141" s="4">
        <v>15.1</v>
      </c>
      <c r="C141" s="4">
        <v>0.1</v>
      </c>
      <c r="D141" s="4">
        <f t="shared" si="2"/>
        <v>15.1</v>
      </c>
    </row>
    <row r="142" spans="1:4">
      <c r="A142" t="s">
        <v>148</v>
      </c>
      <c r="B142" s="4">
        <v>15</v>
      </c>
      <c r="C142" s="4">
        <v>1</v>
      </c>
      <c r="D142" s="4">
        <f t="shared" si="2"/>
        <v>15</v>
      </c>
    </row>
    <row r="143" spans="1:4">
      <c r="A143" t="s">
        <v>149</v>
      </c>
      <c r="B143" s="4">
        <v>5</v>
      </c>
      <c r="C143" s="4">
        <v>3</v>
      </c>
      <c r="D143" s="4">
        <f t="shared" si="2"/>
        <v>5</v>
      </c>
    </row>
    <row r="144" spans="1:4">
      <c r="A144" t="s">
        <v>150</v>
      </c>
      <c r="B144" s="4">
        <v>5</v>
      </c>
      <c r="C144" s="4">
        <v>1</v>
      </c>
      <c r="D144" s="4">
        <f t="shared" si="2"/>
        <v>5</v>
      </c>
    </row>
    <row r="145" spans="1:4">
      <c r="A145" t="s">
        <v>151</v>
      </c>
      <c r="B145" s="4">
        <v>5</v>
      </c>
      <c r="C145" s="4">
        <v>5</v>
      </c>
      <c r="D145" s="4">
        <f t="shared" si="2"/>
        <v>5</v>
      </c>
    </row>
    <row r="146" spans="1:4">
      <c r="A146" t="s">
        <v>152</v>
      </c>
      <c r="B146" s="4">
        <v>3.7</v>
      </c>
      <c r="C146" s="4">
        <v>0.3</v>
      </c>
      <c r="D146" s="4">
        <f t="shared" si="2"/>
        <v>3.7</v>
      </c>
    </row>
    <row r="147" spans="1:4">
      <c r="A147" t="s">
        <v>153</v>
      </c>
      <c r="B147" s="4">
        <v>3.5</v>
      </c>
      <c r="C147" s="4">
        <v>0.5</v>
      </c>
      <c r="D147" s="4">
        <f t="shared" si="2"/>
        <v>3.5</v>
      </c>
    </row>
    <row r="148" spans="1:4">
      <c r="A148" t="s">
        <v>154</v>
      </c>
      <c r="B148" s="4">
        <v>3</v>
      </c>
      <c r="C148" s="4">
        <v>0.3</v>
      </c>
      <c r="D148" s="4">
        <f t="shared" si="2"/>
        <v>3</v>
      </c>
    </row>
    <row r="149" spans="1:4">
      <c r="A149" t="s">
        <v>155</v>
      </c>
      <c r="B149" s="4">
        <v>3</v>
      </c>
      <c r="C149" s="4">
        <v>5</v>
      </c>
      <c r="D149" s="4">
        <f t="shared" si="2"/>
        <v>3</v>
      </c>
    </row>
    <row r="150" spans="1:4">
      <c r="A150" t="s">
        <v>156</v>
      </c>
      <c r="B150" s="4">
        <v>1.4</v>
      </c>
      <c r="C150" s="4">
        <v>0.1</v>
      </c>
      <c r="D150" s="4">
        <f t="shared" si="2"/>
        <v>1.4</v>
      </c>
    </row>
    <row r="151" spans="1:4">
      <c r="A151" t="s">
        <v>157</v>
      </c>
      <c r="B151" s="4">
        <v>1.07</v>
      </c>
      <c r="C151" s="4">
        <v>5</v>
      </c>
      <c r="D151" s="4">
        <f t="shared" si="2"/>
        <v>1.07</v>
      </c>
    </row>
    <row r="152" spans="1:4">
      <c r="A152" t="s">
        <v>158</v>
      </c>
    </row>
    <row r="153" spans="1:4">
      <c r="A153" t="s">
        <v>159</v>
      </c>
    </row>
    <row r="154" spans="1:4">
      <c r="A154" t="s">
        <v>160</v>
      </c>
    </row>
    <row r="155" spans="1:4">
      <c r="A155" t="s">
        <v>161</v>
      </c>
    </row>
    <row r="156" spans="1:4">
      <c r="A156" t="s">
        <v>162</v>
      </c>
    </row>
    <row r="157" spans="1:4">
      <c r="A157" t="s">
        <v>163</v>
      </c>
    </row>
    <row r="158" spans="1:4">
      <c r="A158" t="s">
        <v>164</v>
      </c>
    </row>
    <row r="159" spans="1:4">
      <c r="A159" t="s">
        <v>165</v>
      </c>
    </row>
    <row r="160" spans="1:4">
      <c r="A160" t="s">
        <v>166</v>
      </c>
    </row>
    <row r="161" spans="1:1">
      <c r="A161" t="s">
        <v>167</v>
      </c>
    </row>
    <row r="162" spans="1:1">
      <c r="A162" t="s">
        <v>168</v>
      </c>
    </row>
    <row r="163" spans="1:1">
      <c r="A163" t="s">
        <v>169</v>
      </c>
    </row>
    <row r="164" spans="1:1">
      <c r="A164" t="s">
        <v>170</v>
      </c>
    </row>
    <row r="165" spans="1:1">
      <c r="A165" t="s">
        <v>171</v>
      </c>
    </row>
    <row r="166" spans="1:1">
      <c r="A166" t="s">
        <v>172</v>
      </c>
    </row>
    <row r="167" spans="1:1">
      <c r="A167" t="s">
        <v>173</v>
      </c>
    </row>
    <row r="168" spans="1:1">
      <c r="A168" t="s">
        <v>174</v>
      </c>
    </row>
    <row r="169" spans="1:1">
      <c r="A169" t="s">
        <v>175</v>
      </c>
    </row>
    <row r="170" spans="1:1">
      <c r="A170" t="s">
        <v>176</v>
      </c>
    </row>
    <row r="171" spans="1:1">
      <c r="A171" t="s">
        <v>177</v>
      </c>
    </row>
    <row r="172" spans="1:1">
      <c r="A172" t="s">
        <v>178</v>
      </c>
    </row>
    <row r="173" spans="1:1">
      <c r="A173" t="s">
        <v>179</v>
      </c>
    </row>
    <row r="174" spans="1:1">
      <c r="A174" t="s">
        <v>180</v>
      </c>
    </row>
    <row r="175" spans="1:1">
      <c r="A175" t="s">
        <v>181</v>
      </c>
    </row>
    <row r="176" spans="1:1">
      <c r="A176" t="s">
        <v>182</v>
      </c>
    </row>
    <row r="178" spans="1:1">
      <c r="A178" t="s">
        <v>183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>
      <selection activeCell="A4" sqref="A4"/>
    </sheetView>
  </sheetViews>
  <sheetFormatPr defaultRowHeight="15"/>
  <cols>
    <col min="1" max="1" width="63.5703125" customWidth="1"/>
  </cols>
  <sheetData>
    <row r="1" spans="1:1">
      <c r="A1" t="s">
        <v>1</v>
      </c>
    </row>
    <row r="2" spans="1:1">
      <c r="A2" s="1" t="s">
        <v>0</v>
      </c>
    </row>
    <row r="5" spans="1:1">
      <c r="A5" t="s">
        <v>2</v>
      </c>
    </row>
    <row r="6" spans="1:1">
      <c r="A6" t="s">
        <v>3</v>
      </c>
    </row>
  </sheetData>
  <sheetProtection sheet="1" objects="1" scenarios="1"/>
  <hyperlinks>
    <hyperlink ref="A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9"/>
  <sheetViews>
    <sheetView workbookViewId="0"/>
  </sheetViews>
  <sheetFormatPr defaultRowHeight="15"/>
  <cols>
    <col min="1" max="1" width="28.28515625" customWidth="1"/>
    <col min="2" max="2" width="40.7109375" customWidth="1"/>
  </cols>
  <sheetData>
    <row r="1" spans="1:2">
      <c r="A1" s="54"/>
    </row>
    <row r="2" spans="1:2" ht="16.5" thickBot="1">
      <c r="A2" s="71" t="s">
        <v>209</v>
      </c>
    </row>
    <row r="3" spans="1:2" ht="16.5" thickTop="1" thickBot="1">
      <c r="A3" s="55" t="s">
        <v>210</v>
      </c>
      <c r="B3" s="57" t="s">
        <v>211</v>
      </c>
    </row>
    <row r="4" spans="1:2" ht="3" customHeight="1" thickBot="1">
      <c r="A4" s="58"/>
      <c r="B4" s="60"/>
    </row>
    <row r="5" spans="1:2" ht="15.75" thickBot="1">
      <c r="A5" s="61" t="s">
        <v>212</v>
      </c>
      <c r="B5" s="62"/>
    </row>
    <row r="6" spans="1:2" ht="15.75" thickBot="1">
      <c r="A6" s="63" t="s">
        <v>213</v>
      </c>
      <c r="B6" s="64" t="s">
        <v>214</v>
      </c>
    </row>
    <row r="7" spans="1:2" ht="15.75" thickBot="1">
      <c r="A7" s="63" t="s">
        <v>215</v>
      </c>
      <c r="B7" s="65" t="s">
        <v>216</v>
      </c>
    </row>
    <row r="8" spans="1:2" ht="15.75" thickBot="1">
      <c r="A8" s="63" t="s">
        <v>217</v>
      </c>
      <c r="B8" s="64" t="s">
        <v>218</v>
      </c>
    </row>
    <row r="9" spans="1:2" ht="3" customHeight="1" thickBot="1">
      <c r="A9" s="66"/>
      <c r="B9" s="67"/>
    </row>
    <row r="10" spans="1:2" ht="15.75" thickBot="1">
      <c r="A10" s="61" t="s">
        <v>219</v>
      </c>
      <c r="B10" s="62"/>
    </row>
    <row r="11" spans="1:2" ht="15.75" thickBot="1">
      <c r="A11" s="63" t="s">
        <v>220</v>
      </c>
      <c r="B11" s="64" t="s">
        <v>221</v>
      </c>
    </row>
    <row r="12" spans="1:2" ht="15.75" thickBot="1">
      <c r="A12" s="63" t="s">
        <v>222</v>
      </c>
      <c r="B12" s="64" t="s">
        <v>223</v>
      </c>
    </row>
    <row r="13" spans="1:2" ht="15.75" thickBot="1">
      <c r="A13" s="63" t="s">
        <v>224</v>
      </c>
      <c r="B13" s="64" t="s">
        <v>225</v>
      </c>
    </row>
    <row r="14" spans="1:2" ht="15.75" thickBot="1">
      <c r="A14" s="63" t="s">
        <v>226</v>
      </c>
      <c r="B14" s="64" t="s">
        <v>227</v>
      </c>
    </row>
    <row r="15" spans="1:2" ht="15.75" thickBot="1">
      <c r="A15" s="63" t="s">
        <v>228</v>
      </c>
      <c r="B15" s="64" t="s">
        <v>229</v>
      </c>
    </row>
    <row r="16" spans="1:2" ht="15.75" thickBot="1">
      <c r="A16" s="68" t="s">
        <v>230</v>
      </c>
      <c r="B16" s="70" t="s">
        <v>231</v>
      </c>
    </row>
    <row r="17" spans="1:8" ht="15.75" thickTop="1">
      <c r="A17" s="54"/>
    </row>
    <row r="18" spans="1:8">
      <c r="B18" s="54"/>
    </row>
    <row r="19" spans="1:8" ht="16.5" thickBot="1">
      <c r="B19" s="71" t="s">
        <v>232</v>
      </c>
    </row>
    <row r="20" spans="1:8" ht="16.5" thickTop="1" thickBot="1">
      <c r="B20" s="55" t="s">
        <v>233</v>
      </c>
      <c r="C20" s="72" t="s">
        <v>234</v>
      </c>
      <c r="D20" s="73"/>
      <c r="E20" s="73"/>
      <c r="F20" s="73"/>
      <c r="G20" s="73"/>
      <c r="H20" s="56"/>
    </row>
    <row r="21" spans="1:8" ht="3" customHeight="1" thickBot="1">
      <c r="B21" s="58"/>
      <c r="C21" s="74"/>
      <c r="D21" s="75"/>
      <c r="E21" s="75"/>
      <c r="F21" s="75"/>
      <c r="G21" s="75"/>
      <c r="H21" s="59"/>
    </row>
    <row r="22" spans="1:8" ht="15.75" thickBot="1">
      <c r="B22" s="61" t="s">
        <v>235</v>
      </c>
      <c r="C22" s="76" t="s">
        <v>236</v>
      </c>
      <c r="D22" s="77"/>
      <c r="E22" s="77"/>
      <c r="F22" s="77"/>
      <c r="G22" s="77"/>
      <c r="H22" s="62"/>
    </row>
    <row r="23" spans="1:8" ht="3" customHeight="1" thickBot="1">
      <c r="B23" s="66"/>
      <c r="C23" s="74"/>
      <c r="D23" s="75"/>
      <c r="E23" s="75"/>
      <c r="F23" s="75"/>
      <c r="G23" s="75"/>
      <c r="H23" s="59"/>
    </row>
    <row r="24" spans="1:8" ht="15.75" thickBot="1">
      <c r="B24" s="63" t="s">
        <v>237</v>
      </c>
      <c r="C24" s="78" t="s">
        <v>238</v>
      </c>
      <c r="D24" s="79"/>
      <c r="E24" s="79"/>
      <c r="F24" s="79"/>
      <c r="G24" s="79"/>
      <c r="H24" s="62"/>
    </row>
    <row r="25" spans="1:8" ht="15.75" thickBot="1">
      <c r="B25" s="63" t="s">
        <v>239</v>
      </c>
      <c r="C25" s="78" t="s">
        <v>240</v>
      </c>
      <c r="D25" s="79"/>
      <c r="E25" s="79"/>
      <c r="F25" s="79"/>
      <c r="G25" s="79"/>
      <c r="H25" s="62"/>
    </row>
    <row r="26" spans="1:8" ht="15.75" thickBot="1">
      <c r="B26" s="63" t="s">
        <v>241</v>
      </c>
      <c r="C26" s="78" t="s">
        <v>242</v>
      </c>
      <c r="D26" s="80" t="s">
        <v>243</v>
      </c>
      <c r="E26" s="79"/>
      <c r="F26" s="79"/>
      <c r="G26" s="79"/>
      <c r="H26" s="62"/>
    </row>
    <row r="27" spans="1:8" ht="15.75" thickBot="1">
      <c r="B27" s="63" t="s">
        <v>244</v>
      </c>
      <c r="C27" s="78" t="s">
        <v>245</v>
      </c>
      <c r="D27" s="79"/>
      <c r="E27" s="79"/>
      <c r="F27" s="79"/>
      <c r="G27" s="79"/>
      <c r="H27" s="62"/>
    </row>
    <row r="28" spans="1:8" ht="15.75" thickBot="1">
      <c r="B28" s="63" t="s">
        <v>246</v>
      </c>
      <c r="C28" s="78">
        <v>0</v>
      </c>
      <c r="D28" s="79"/>
      <c r="E28" s="79"/>
      <c r="F28" s="79"/>
      <c r="G28" s="79"/>
      <c r="H28" s="62"/>
    </row>
    <row r="29" spans="1:8" ht="15.75" thickBot="1">
      <c r="B29" s="63" t="s">
        <v>247</v>
      </c>
      <c r="C29" s="78" t="s">
        <v>248</v>
      </c>
      <c r="D29" s="79"/>
      <c r="E29" s="79"/>
      <c r="F29" s="79"/>
      <c r="G29" s="79"/>
      <c r="H29" s="62"/>
    </row>
    <row r="30" spans="1:8" ht="15.75" thickBot="1">
      <c r="B30" s="63" t="s">
        <v>249</v>
      </c>
      <c r="C30" s="78" t="s">
        <v>250</v>
      </c>
      <c r="D30" s="79"/>
      <c r="E30" s="79"/>
      <c r="F30" s="79"/>
      <c r="G30" s="79"/>
      <c r="H30" s="62"/>
    </row>
    <row r="31" spans="1:8" ht="3" customHeight="1" thickBot="1">
      <c r="B31" s="66"/>
      <c r="C31" s="74"/>
      <c r="D31" s="81"/>
      <c r="E31" s="81"/>
      <c r="F31" s="81"/>
      <c r="G31" s="81"/>
      <c r="H31" s="59"/>
    </row>
    <row r="32" spans="1:8" ht="15.75" thickBot="1">
      <c r="B32" s="61" t="s">
        <v>251</v>
      </c>
      <c r="C32" s="76" t="s">
        <v>236</v>
      </c>
      <c r="D32" s="77"/>
      <c r="E32" s="77"/>
      <c r="F32" s="77"/>
      <c r="G32" s="77"/>
      <c r="H32" s="62"/>
    </row>
    <row r="33" spans="2:8" ht="3" customHeight="1" thickBot="1">
      <c r="B33" s="66"/>
      <c r="C33" s="74"/>
      <c r="D33" s="75"/>
      <c r="E33" s="75"/>
      <c r="F33" s="75"/>
      <c r="G33" s="75"/>
      <c r="H33" s="59"/>
    </row>
    <row r="34" spans="2:8" ht="15.75" thickBot="1">
      <c r="B34" s="63" t="s">
        <v>252</v>
      </c>
      <c r="C34" s="78">
        <v>20</v>
      </c>
      <c r="D34" s="79"/>
      <c r="E34" s="79"/>
      <c r="F34" s="79"/>
      <c r="G34" s="79"/>
      <c r="H34" s="62"/>
    </row>
    <row r="35" spans="2:8" ht="15.75" thickBot="1">
      <c r="B35" s="63" t="s">
        <v>253</v>
      </c>
      <c r="C35" s="78">
        <v>2</v>
      </c>
      <c r="D35" s="79"/>
      <c r="E35" s="79"/>
      <c r="F35" s="79"/>
      <c r="G35" s="79"/>
      <c r="H35" s="62"/>
    </row>
    <row r="36" spans="2:8" ht="3" customHeight="1" thickBot="1">
      <c r="B36" s="66"/>
      <c r="C36" s="74"/>
      <c r="D36" s="81"/>
      <c r="E36" s="81"/>
      <c r="F36" s="81"/>
      <c r="G36" s="81"/>
      <c r="H36" s="59"/>
    </row>
    <row r="37" spans="2:8" ht="15.75" thickBot="1">
      <c r="B37" s="63" t="s">
        <v>254</v>
      </c>
      <c r="C37" s="78">
        <v>-1.0329999999999999</v>
      </c>
      <c r="D37" s="79"/>
      <c r="E37" s="79"/>
      <c r="F37" s="79"/>
      <c r="G37" s="79"/>
      <c r="H37" s="62"/>
    </row>
    <row r="38" spans="2:8" ht="15.75" thickBot="1">
      <c r="B38" s="63" t="s">
        <v>255</v>
      </c>
      <c r="C38" s="78">
        <v>-0.39100000000000001</v>
      </c>
      <c r="D38" s="79"/>
      <c r="E38" s="79"/>
      <c r="F38" s="79"/>
      <c r="G38" s="79"/>
      <c r="H38" s="62"/>
    </row>
    <row r="39" spans="2:8" ht="15.75" thickBot="1">
      <c r="B39" s="63" t="s">
        <v>256</v>
      </c>
      <c r="C39" s="78">
        <v>4.1000000000000002E-2</v>
      </c>
      <c r="D39" s="79"/>
      <c r="E39" s="79"/>
      <c r="F39" s="79"/>
      <c r="G39" s="79"/>
      <c r="H39" s="62"/>
    </row>
    <row r="40" spans="2:8" ht="15.75" thickBot="1">
      <c r="B40" s="63" t="s">
        <v>257</v>
      </c>
      <c r="C40" s="78">
        <v>0.57899999999999996</v>
      </c>
      <c r="D40" s="79"/>
      <c r="E40" s="79"/>
      <c r="F40" s="79"/>
      <c r="G40" s="79"/>
      <c r="H40" s="62"/>
    </row>
    <row r="41" spans="2:8" ht="15.75" thickBot="1">
      <c r="B41" s="63" t="s">
        <v>258</v>
      </c>
      <c r="C41" s="78">
        <v>1.4419999999999999</v>
      </c>
      <c r="D41" s="79"/>
      <c r="E41" s="79"/>
      <c r="F41" s="79"/>
      <c r="G41" s="79"/>
      <c r="H41" s="62"/>
    </row>
    <row r="42" spans="2:8" ht="15.75" thickBot="1">
      <c r="B42" s="63" t="s">
        <v>259</v>
      </c>
      <c r="C42" s="78">
        <v>8.3000000000000004E-2</v>
      </c>
      <c r="D42" s="79"/>
      <c r="E42" s="79"/>
      <c r="F42" s="79"/>
      <c r="G42" s="79"/>
      <c r="H42" s="62"/>
    </row>
    <row r="43" spans="2:8" ht="3" customHeight="1" thickBot="1">
      <c r="B43" s="66"/>
      <c r="C43" s="74"/>
      <c r="D43" s="81"/>
      <c r="E43" s="81"/>
      <c r="F43" s="81"/>
      <c r="G43" s="81"/>
      <c r="H43" s="59"/>
    </row>
    <row r="44" spans="2:8" ht="15.75" thickBot="1">
      <c r="B44" s="63" t="s">
        <v>260</v>
      </c>
      <c r="C44" s="78">
        <v>0.15590000000000001</v>
      </c>
      <c r="D44" s="79"/>
      <c r="E44" s="79"/>
      <c r="F44" s="79"/>
      <c r="G44" s="79"/>
      <c r="H44" s="62"/>
    </row>
    <row r="45" spans="2:8" ht="15.75" thickBot="1">
      <c r="B45" s="63" t="s">
        <v>261</v>
      </c>
      <c r="C45" s="78">
        <v>-0.24299999999999999</v>
      </c>
      <c r="D45" s="79"/>
      <c r="E45" s="79"/>
      <c r="F45" s="79"/>
      <c r="G45" s="79"/>
      <c r="H45" s="62"/>
    </row>
    <row r="46" spans="2:8" ht="15.75" thickBot="1">
      <c r="B46" s="63" t="s">
        <v>262</v>
      </c>
      <c r="C46" s="78">
        <v>0.40939999999999999</v>
      </c>
      <c r="D46" s="79"/>
      <c r="E46" s="79"/>
      <c r="F46" s="79"/>
      <c r="G46" s="79"/>
      <c r="H46" s="62"/>
    </row>
    <row r="47" spans="2:8" ht="15.75" thickBot="1">
      <c r="B47" s="63" t="s">
        <v>263</v>
      </c>
      <c r="C47" s="78">
        <v>0.48580000000000001</v>
      </c>
      <c r="D47" s="79"/>
      <c r="E47" s="79"/>
      <c r="F47" s="79"/>
      <c r="G47" s="79"/>
      <c r="H47" s="62"/>
    </row>
    <row r="48" spans="2:8" ht="15.75" thickBot="1">
      <c r="B48" s="63" t="s">
        <v>264</v>
      </c>
      <c r="C48" s="78">
        <v>0.69699999999999995</v>
      </c>
      <c r="D48" s="79"/>
      <c r="E48" s="79"/>
      <c r="F48" s="79"/>
      <c r="G48" s="79"/>
      <c r="H48" s="62"/>
    </row>
    <row r="49" spans="2:8" ht="3" customHeight="1" thickBot="1">
      <c r="B49" s="66"/>
      <c r="C49" s="74"/>
      <c r="D49" s="81"/>
      <c r="E49" s="81"/>
      <c r="F49" s="81"/>
      <c r="G49" s="81"/>
      <c r="H49" s="59"/>
    </row>
    <row r="50" spans="2:8" ht="15.75" thickBot="1">
      <c r="B50" s="63" t="s">
        <v>265</v>
      </c>
      <c r="C50" s="78">
        <v>0.31</v>
      </c>
      <c r="D50" s="79"/>
      <c r="E50" s="79"/>
      <c r="F50" s="79"/>
      <c r="G50" s="79"/>
      <c r="H50" s="62"/>
    </row>
    <row r="51" spans="2:8" ht="15.75" thickBot="1">
      <c r="B51" s="68" t="s">
        <v>266</v>
      </c>
      <c r="C51" s="82">
        <v>-1</v>
      </c>
      <c r="D51" s="83"/>
      <c r="E51" s="83"/>
      <c r="F51" s="83"/>
      <c r="G51" s="83"/>
      <c r="H51" s="69"/>
    </row>
    <row r="52" spans="2:8" ht="15.75" thickTop="1">
      <c r="B52" s="54"/>
    </row>
    <row r="53" spans="2:8">
      <c r="B53" s="54"/>
    </row>
    <row r="54" spans="2:8" ht="16.5" thickBot="1">
      <c r="B54" s="71" t="s">
        <v>267</v>
      </c>
    </row>
    <row r="55" spans="2:8" ht="16.5" thickTop="1" thickBot="1">
      <c r="B55" s="55" t="s">
        <v>233</v>
      </c>
      <c r="C55" s="72" t="s">
        <v>234</v>
      </c>
      <c r="D55" s="84"/>
      <c r="E55" s="84"/>
      <c r="F55" s="84"/>
      <c r="G55" s="84"/>
      <c r="H55" s="56"/>
    </row>
    <row r="56" spans="2:8" ht="3" customHeight="1" thickBot="1">
      <c r="B56" s="58"/>
      <c r="C56" s="74"/>
      <c r="D56" s="85"/>
      <c r="E56" s="85"/>
      <c r="F56" s="85"/>
      <c r="G56" s="85"/>
      <c r="H56" s="59"/>
    </row>
    <row r="57" spans="2:8" ht="15.75" thickBot="1">
      <c r="B57" s="61" t="s">
        <v>268</v>
      </c>
      <c r="C57" s="76" t="s">
        <v>236</v>
      </c>
      <c r="D57" s="80"/>
      <c r="E57" s="80"/>
      <c r="F57" s="80"/>
      <c r="G57" s="80"/>
      <c r="H57" s="62"/>
    </row>
    <row r="58" spans="2:8" ht="3" customHeight="1" thickBot="1">
      <c r="B58" s="66"/>
      <c r="C58" s="74"/>
      <c r="D58" s="81"/>
      <c r="E58" s="81"/>
      <c r="F58" s="81"/>
      <c r="G58" s="81"/>
      <c r="H58" s="59"/>
    </row>
    <row r="59" spans="2:8" ht="15.75" thickBot="1">
      <c r="B59" s="63" t="s">
        <v>269</v>
      </c>
      <c r="C59" s="86">
        <v>0.999</v>
      </c>
      <c r="D59" s="79"/>
      <c r="E59" s="79"/>
      <c r="F59" s="79"/>
      <c r="G59" s="79"/>
      <c r="H59" s="62"/>
    </row>
    <row r="60" spans="2:8" ht="18.75" thickBot="1">
      <c r="B60" s="63" t="s">
        <v>270</v>
      </c>
      <c r="C60" s="78">
        <v>0.51990000000000003</v>
      </c>
      <c r="D60" s="79"/>
      <c r="E60" s="79"/>
      <c r="F60" s="79"/>
      <c r="G60" s="79"/>
      <c r="H60" s="62"/>
    </row>
    <row r="61" spans="2:8" ht="3" customHeight="1" thickBot="1">
      <c r="B61" s="66"/>
      <c r="C61" s="74"/>
      <c r="D61" s="81"/>
      <c r="E61" s="81"/>
      <c r="F61" s="81"/>
      <c r="G61" s="81"/>
      <c r="H61" s="59"/>
    </row>
    <row r="62" spans="2:8" ht="15.75" thickBot="1">
      <c r="B62" s="61" t="s">
        <v>271</v>
      </c>
      <c r="C62" s="87"/>
      <c r="D62" s="79"/>
      <c r="E62" s="79"/>
      <c r="F62" s="79"/>
      <c r="G62" s="79"/>
      <c r="H62" s="62"/>
    </row>
    <row r="63" spans="2:8" ht="3" customHeight="1" thickBot="1">
      <c r="B63" s="66"/>
      <c r="C63" s="74"/>
      <c r="D63" s="81"/>
      <c r="E63" s="81"/>
      <c r="F63" s="81"/>
      <c r="G63" s="81"/>
      <c r="H63" s="59"/>
    </row>
    <row r="64" spans="2:8" ht="15.75" thickBot="1">
      <c r="B64" s="63" t="s">
        <v>272</v>
      </c>
      <c r="C64" s="78" t="s">
        <v>273</v>
      </c>
      <c r="D64" s="79"/>
      <c r="E64" s="79"/>
      <c r="F64" s="79"/>
      <c r="G64" s="79"/>
      <c r="H64" s="62"/>
    </row>
    <row r="65" spans="2:8" ht="15.75" thickBot="1">
      <c r="B65" s="63" t="s">
        <v>274</v>
      </c>
      <c r="C65" s="78">
        <v>8.6300000000000005E-3</v>
      </c>
      <c r="D65" s="79"/>
      <c r="E65" s="79"/>
      <c r="F65" s="79"/>
      <c r="G65" s="79"/>
      <c r="H65" s="62"/>
    </row>
    <row r="66" spans="2:8" ht="15.75" thickBot="1">
      <c r="B66" s="63" t="s">
        <v>275</v>
      </c>
      <c r="C66" s="78" t="s">
        <v>276</v>
      </c>
      <c r="D66" s="79"/>
      <c r="E66" s="79"/>
      <c r="F66" s="79"/>
      <c r="G66" s="79"/>
      <c r="H66" s="62"/>
    </row>
    <row r="67" spans="2:8" ht="3" customHeight="1" thickBot="1">
      <c r="B67" s="66"/>
      <c r="C67" s="74"/>
      <c r="D67" s="81"/>
      <c r="E67" s="81"/>
      <c r="F67" s="81"/>
      <c r="G67" s="81"/>
      <c r="H67" s="59"/>
    </row>
    <row r="68" spans="2:8" ht="15.75" thickBot="1">
      <c r="B68" s="61" t="s">
        <v>277</v>
      </c>
      <c r="C68" s="87"/>
      <c r="D68" s="79"/>
      <c r="E68" s="79"/>
      <c r="F68" s="79"/>
      <c r="G68" s="79"/>
      <c r="H68" s="62"/>
    </row>
    <row r="69" spans="2:8" ht="3" customHeight="1" thickBot="1">
      <c r="B69" s="66"/>
      <c r="C69" s="74"/>
      <c r="D69" s="81"/>
      <c r="E69" s="81"/>
      <c r="F69" s="81"/>
      <c r="G69" s="81"/>
      <c r="H69" s="59"/>
    </row>
    <row r="70" spans="2:8" ht="15.75" thickBot="1">
      <c r="B70" s="63" t="s">
        <v>272</v>
      </c>
      <c r="C70" s="78" t="s">
        <v>278</v>
      </c>
      <c r="D70" s="79"/>
      <c r="E70" s="79"/>
      <c r="F70" s="79"/>
      <c r="G70" s="79"/>
      <c r="H70" s="62"/>
    </row>
    <row r="71" spans="2:8" ht="15.75" thickBot="1">
      <c r="B71" s="63" t="s">
        <v>279</v>
      </c>
      <c r="C71" s="88">
        <v>0.75</v>
      </c>
      <c r="D71" s="79"/>
      <c r="E71" s="79"/>
      <c r="F71" s="79"/>
      <c r="G71" s="79"/>
      <c r="H71" s="62"/>
    </row>
    <row r="72" spans="2:8" ht="15.75" thickBot="1">
      <c r="B72" s="63" t="s">
        <v>275</v>
      </c>
      <c r="C72" s="78" t="s">
        <v>276</v>
      </c>
      <c r="D72" s="79"/>
      <c r="E72" s="79"/>
      <c r="F72" s="79"/>
      <c r="G72" s="79"/>
      <c r="H72" s="62"/>
    </row>
    <row r="73" spans="2:8" ht="3" customHeight="1" thickBot="1">
      <c r="B73" s="66"/>
      <c r="C73" s="74"/>
      <c r="D73" s="81"/>
      <c r="E73" s="81"/>
      <c r="F73" s="81"/>
      <c r="G73" s="81"/>
      <c r="H73" s="59"/>
    </row>
    <row r="74" spans="2:8" ht="15.75" thickBot="1">
      <c r="B74" s="61" t="s">
        <v>280</v>
      </c>
      <c r="C74" s="76" t="s">
        <v>236</v>
      </c>
      <c r="D74" s="79"/>
      <c r="E74" s="79"/>
      <c r="F74" s="79"/>
      <c r="G74" s="79"/>
      <c r="H74" s="62"/>
    </row>
    <row r="75" spans="2:8" ht="3" customHeight="1" thickBot="1">
      <c r="B75" s="66"/>
      <c r="C75" s="74"/>
      <c r="D75" s="81"/>
      <c r="E75" s="81"/>
      <c r="F75" s="81"/>
      <c r="G75" s="81"/>
      <c r="H75" s="59"/>
    </row>
    <row r="76" spans="2:8" ht="15.75" thickBot="1">
      <c r="B76" s="63" t="s">
        <v>281</v>
      </c>
      <c r="C76" s="89">
        <v>0.73799999999999999</v>
      </c>
      <c r="D76" s="77"/>
      <c r="E76" s="77"/>
      <c r="F76" s="77"/>
      <c r="G76" s="77"/>
      <c r="H76" s="62"/>
    </row>
    <row r="77" spans="2:8" ht="15.75" thickBot="1">
      <c r="B77" s="63" t="s">
        <v>279</v>
      </c>
      <c r="C77" s="88">
        <v>0.9</v>
      </c>
      <c r="D77" s="79"/>
      <c r="E77" s="79"/>
      <c r="F77" s="79"/>
      <c r="G77" s="79"/>
      <c r="H77" s="62"/>
    </row>
    <row r="78" spans="2:8" ht="15.75" thickBot="1">
      <c r="B78" s="68" t="s">
        <v>282</v>
      </c>
      <c r="C78" s="82" t="s">
        <v>283</v>
      </c>
      <c r="D78" s="83"/>
      <c r="E78" s="83"/>
      <c r="F78" s="83"/>
      <c r="G78" s="83"/>
      <c r="H78" s="69"/>
    </row>
    <row r="79" spans="2:8" ht="15.75" thickTop="1">
      <c r="B79" s="2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pane ySplit="1" topLeftCell="A2" activePane="bottomLeft" state="frozen"/>
      <selection pane="bottomLeft" activeCell="A6" sqref="A6"/>
    </sheetView>
  </sheetViews>
  <sheetFormatPr defaultRowHeight="15"/>
  <cols>
    <col min="1" max="1" width="12.140625" customWidth="1"/>
    <col min="2" max="2" width="21.28515625" style="91" customWidth="1"/>
    <col min="3" max="3" width="8.85546875" customWidth="1"/>
    <col min="4" max="4" width="9.5703125" customWidth="1"/>
    <col min="5" max="5" width="8" customWidth="1"/>
  </cols>
  <sheetData>
    <row r="1" spans="1:2" s="2" customFormat="1">
      <c r="A1" s="2" t="s">
        <v>284</v>
      </c>
      <c r="B1" s="90" t="s">
        <v>289</v>
      </c>
    </row>
    <row r="2" spans="1:2">
      <c r="A2" t="s">
        <v>285</v>
      </c>
      <c r="B2" s="91">
        <v>-0.39100000000000001</v>
      </c>
    </row>
    <row r="3" spans="1:2">
      <c r="A3" t="s">
        <v>286</v>
      </c>
      <c r="B3" s="91">
        <v>-0.39100000000000001</v>
      </c>
    </row>
    <row r="4" spans="1:2">
      <c r="A4" t="s">
        <v>287</v>
      </c>
      <c r="B4" s="91">
        <v>0.53</v>
      </c>
    </row>
    <row r="5" spans="1:2">
      <c r="A5" t="s">
        <v>288</v>
      </c>
      <c r="B5" s="91">
        <v>0.72599999999999998</v>
      </c>
    </row>
    <row r="6" spans="1:2">
      <c r="B6" s="91">
        <v>1.06</v>
      </c>
    </row>
    <row r="7" spans="1:2">
      <c r="B7" s="91">
        <v>5.7000000000000002E-2</v>
      </c>
    </row>
    <row r="8" spans="1:2">
      <c r="B8" s="91">
        <v>7.3999999999999996E-2</v>
      </c>
    </row>
    <row r="9" spans="1:2">
      <c r="B9" s="91">
        <v>-0.48699999999999999</v>
      </c>
    </row>
    <row r="10" spans="1:2">
      <c r="B10" s="91">
        <v>0.125</v>
      </c>
    </row>
    <row r="11" spans="1:2">
      <c r="B11" s="91">
        <v>-0.76700000000000002</v>
      </c>
    </row>
    <row r="12" spans="1:2">
      <c r="B12" s="91">
        <v>-0.89400000000000002</v>
      </c>
    </row>
    <row r="13" spans="1:2">
      <c r="B13" s="91">
        <v>-1.0329999999999999</v>
      </c>
    </row>
    <row r="14" spans="1:2">
      <c r="B14" s="91">
        <v>2.4E-2</v>
      </c>
    </row>
    <row r="15" spans="1:2">
      <c r="B15" s="91">
        <v>1.0329999999999999</v>
      </c>
    </row>
    <row r="16" spans="1:2">
      <c r="B16" s="91">
        <v>1.4419999999999999</v>
      </c>
    </row>
    <row r="17" spans="2:2">
      <c r="B17" s="91">
        <v>1.0449999999999999</v>
      </c>
    </row>
    <row r="18" spans="2:2">
      <c r="B18" s="91">
        <v>0.152</v>
      </c>
    </row>
    <row r="19" spans="2:2">
      <c r="B19" s="91">
        <v>-0.29799999999999999</v>
      </c>
    </row>
    <row r="20" spans="2:2">
      <c r="B20" s="91">
        <v>-0.22700000000000001</v>
      </c>
    </row>
    <row r="21" spans="2:2">
      <c r="B21" s="91">
        <v>-0.11600000000000001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"/>
  <sheetViews>
    <sheetView workbookViewId="0"/>
  </sheetViews>
  <sheetFormatPr defaultRowHeight="15"/>
  <cols>
    <col min="1" max="1" width="4.7109375" customWidth="1"/>
    <col min="2" max="2" width="89.7109375" customWidth="1"/>
  </cols>
  <sheetData>
    <row r="1" spans="2:2" ht="30">
      <c r="B1" s="92" t="s">
        <v>290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Charts</vt:lpstr>
      <vt:lpstr>Original Data</vt:lpstr>
      <vt:lpstr>Documentation</vt:lpstr>
      <vt:lpstr>Statistics</vt:lpstr>
      <vt:lpstr>Input_Data</vt:lpstr>
      <vt:lpstr>Periodograms</vt:lpstr>
      <vt:lpstr>CraterAge</vt:lpstr>
      <vt:lpstr>Error</vt:lpstr>
      <vt:lpstr>MyrBP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2009-01-06T06:08:22Z</dcterms:created>
  <dcterms:modified xsi:type="dcterms:W3CDTF">2010-10-04T05:39:50Z</dcterms:modified>
</cp:coreProperties>
</file>